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X:\masarykova10\sk_masarykova\Glavni_2310\troskovnik\"/>
    </mc:Choice>
  </mc:AlternateContent>
  <xr:revisionPtr revIDLastSave="0" documentId="13_ncr:1_{B7C02C75-E45F-4B12-A6BF-DBC9E6FD29B7}" xr6:coauthVersionLast="47" xr6:coauthVersionMax="47" xr10:uidLastSave="{00000000-0000-0000-0000-000000000000}"/>
  <bookViews>
    <workbookView xWindow="-110" yWindow="-110" windowWidth="38620" windowHeight="21220" tabRatio="912" firstSheet="1" activeTab="20" xr2:uid="{00000000-000D-0000-FFFF-FFFF00000000}"/>
  </bookViews>
  <sheets>
    <sheet name="NASLOV, REKAP SVE" sheetId="21" r:id="rId1"/>
    <sheet name="OPCI UVJETI" sheetId="22" r:id="rId2"/>
    <sheet name="REKAPITULACIJA GO" sheetId="19" r:id="rId3"/>
    <sheet name="1PRIPREMA" sheetId="24" r:id="rId4"/>
    <sheet name="2RUSENJA" sheetId="25" r:id="rId5"/>
    <sheet name="3restauratorski" sheetId="15" r:id="rId6"/>
    <sheet name="4SANACIJE" sheetId="27" r:id="rId7"/>
    <sheet name="5ZIDARSKI" sheetId="28" r:id="rId8"/>
    <sheet name="6KROV" sheetId="29" r:id="rId9"/>
    <sheet name="7LIMARSKI" sheetId="35" r:id="rId10"/>
    <sheet name="8STOLARSKI" sheetId="30" r:id="rId11"/>
    <sheet name="9BRAVARSKI" sheetId="31" r:id="rId12"/>
    <sheet name="10KERAMIČARSKI" sheetId="32" r:id="rId13"/>
    <sheet name="11PARKETARSKI" sheetId="33" r:id="rId14"/>
    <sheet name="12LICILACKI" sheetId="34" r:id="rId15"/>
    <sheet name="13PROCELJE" sheetId="10" r:id="rId16"/>
    <sheet name="2-KONSTRUKCIJA REKAPITULACIJA" sheetId="36" r:id="rId17"/>
    <sheet name="2.OPĆI UVJETI" sheetId="37" r:id="rId18"/>
    <sheet name="2. KONSTRUKCIJA" sheetId="38" r:id="rId19"/>
    <sheet name="3.ELEKTROTEHNIKA" sheetId="39" r:id="rId20"/>
    <sheet name="4_strojarski" sheetId="44" r:id="rId21"/>
    <sheet name="ViO_Naslovnica" sheetId="40" r:id="rId22"/>
    <sheet name="5. Vodovod i odvodnja" sheetId="41" r:id="rId23"/>
    <sheet name="6.Opći uvjeti" sheetId="42" r:id="rId24"/>
    <sheet name="6.Troškovnik" sheetId="43"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shared_10_0_0">NA()</definedName>
    <definedName name="__shared_10_0_1" localSheetId="22">IF((ISNUMBER('5. Vodovod i odvodnja'!#REF!)),'5. Vodovod i odvodnja'!#REF!,"")</definedName>
    <definedName name="__shared_10_0_1">IF((ISNUMBER(#REF!)),#REF!,"")</definedName>
    <definedName name="__shared_10_0_2">NA()</definedName>
    <definedName name="__shared_11_0_0" localSheetId="22">IF((ISNUMBER('5. Vodovod i odvodnja'!#REF!)),'5. Vodovod i odvodnja'!#REF!,"")</definedName>
    <definedName name="__shared_11_0_0">IF((ISNUMBER(#REF!)),#REF!,"")</definedName>
    <definedName name="__shared_11_0_1">NA()</definedName>
    <definedName name="__shared_11_0_2">NA()</definedName>
    <definedName name="__shared_11_0_3">NA()</definedName>
    <definedName name="__shared_12_0_0" localSheetId="22">IF((ISNUMBER('5. Vodovod i odvodnja'!#REF!)),'5. Vodovod i odvodnja'!#REF!,"")</definedName>
    <definedName name="__shared_12_0_0">IF((ISNUMBER(#REF!)),#REF!,"")</definedName>
    <definedName name="__shared_12_0_1">NA()</definedName>
    <definedName name="__shared_12_0_2">NA()</definedName>
    <definedName name="__shared_12_0_3">NA()</definedName>
    <definedName name="__shared_12_0_4">NA()</definedName>
    <definedName name="__shared_13_0_0">NA()</definedName>
    <definedName name="__shared_13_0_1">NA()</definedName>
    <definedName name="__shared_14_0_0">NA()</definedName>
    <definedName name="__shared_14_0_1" localSheetId="22">IF((ISNUMBER('5. Vodovod i odvodnja'!#REF!)),'5. Vodovod i odvodnja'!#REF!,"")</definedName>
    <definedName name="__shared_14_0_1">IF((ISNUMBER(#REF!)),#REF!,"")</definedName>
    <definedName name="__shared_15_0_0">NA()</definedName>
    <definedName name="__shared_15_0_1" localSheetId="22">IF((ISNUMBER('5. Vodovod i odvodnja'!#REF!)),'5. Vodovod i odvodnja'!#REF!,"")</definedName>
    <definedName name="__shared_15_0_1">IF((ISNUMBER(#REF!)),#REF!,"")</definedName>
    <definedName name="__shared_15_0_2">NA()</definedName>
    <definedName name="__shared_15_0_3">NA()</definedName>
    <definedName name="__shared_16_0_0" localSheetId="22">IF((ISNUMBER('5. Vodovod i odvodnja'!#REF!)),'5. Vodovod i odvodnja'!#REF!,"")</definedName>
    <definedName name="__shared_16_0_0">IF((ISNUMBER(#REF!)),#REF!,"")</definedName>
    <definedName name="__shared_16_0_1">NA()</definedName>
    <definedName name="__shared_17_0_0">NA()</definedName>
    <definedName name="__shared_17_0_1" localSheetId="22">IF((ISNUMBER('5. Vodovod i odvodnja'!#REF!)),'5. Vodovod i odvodnja'!#REF!,"")</definedName>
    <definedName name="__shared_17_0_1">IF((ISNUMBER(#REF!)),#REF!,"")</definedName>
    <definedName name="__shared_17_0_2" localSheetId="22">IF((ISNUMBER('5. Vodovod i odvodnja'!#REF!)),'5. Vodovod i odvodnja'!#REF!,"")</definedName>
    <definedName name="__shared_17_0_2">IF((ISNUMBER(#REF!)),#REF!,"")</definedName>
    <definedName name="__shared_17_0_3">NA()</definedName>
    <definedName name="__shared_17_0_4">NA()</definedName>
    <definedName name="__shared_18_0_0" localSheetId="22">IF((ISNUMBER('5. Vodovod i odvodnja'!#REF!)),'5. Vodovod i odvodnja'!#REF!,"")</definedName>
    <definedName name="__shared_18_0_0">IF((ISNUMBER(#REF!)),#REF!,"")</definedName>
    <definedName name="__shared_18_0_1">NA()</definedName>
    <definedName name="__shared_18_0_10">NA()</definedName>
    <definedName name="__shared_18_0_11">NA()</definedName>
    <definedName name="__shared_18_0_2">NA()</definedName>
    <definedName name="__shared_18_0_3">NA()</definedName>
    <definedName name="__shared_18_0_4">NA()</definedName>
    <definedName name="__shared_18_0_5">NA()</definedName>
    <definedName name="__shared_18_0_6">NA()</definedName>
    <definedName name="__shared_18_0_7">NA()</definedName>
    <definedName name="__shared_18_0_8">NA()</definedName>
    <definedName name="__shared_18_0_9">NA()</definedName>
    <definedName name="__shared_19_0_0" localSheetId="22">IF((ISNUMBER('5. Vodovod i odvodnja'!#REF!)),'5. Vodovod i odvodnja'!#REF!,"")</definedName>
    <definedName name="__shared_19_0_0">IF((ISNUMBER(#REF!)),#REF!,"")</definedName>
    <definedName name="__shared_19_0_1">NA()</definedName>
    <definedName name="__shared_19_0_10">NA()</definedName>
    <definedName name="__shared_19_0_11">NA()</definedName>
    <definedName name="__shared_19_0_2">NA()</definedName>
    <definedName name="__shared_19_0_3">NA()</definedName>
    <definedName name="__shared_19_0_4">NA()</definedName>
    <definedName name="__shared_19_0_5">NA()</definedName>
    <definedName name="__shared_19_0_6">NA()</definedName>
    <definedName name="__shared_19_0_7">NA()</definedName>
    <definedName name="__shared_19_0_8">NA()</definedName>
    <definedName name="__shared_19_0_9">NA()</definedName>
    <definedName name="__shared_2_0_0" localSheetId="22">IF((ISNUMBER('5. Vodovod i odvodnja'!#REF!)),'5. Vodovod i odvodnja'!#REF!,"")</definedName>
    <definedName name="__shared_2_0_0">IF((ISNUMBER(#REF!)),#REF!,"")</definedName>
    <definedName name="__shared_2_0_1">NA()</definedName>
    <definedName name="__shared_2_0_2">NA()</definedName>
    <definedName name="__shared_2_0_3">NA()</definedName>
    <definedName name="__shared_3_0_0" localSheetId="22">IF((ISNUMBER('5. Vodovod i odvodnja'!#REF!)),'5. Vodovod i odvodnja'!#REF!,"")</definedName>
    <definedName name="__shared_3_0_0">IF((ISNUMBER(#REF!)),#REF!,"")</definedName>
    <definedName name="__shared_3_0_1">NA()</definedName>
    <definedName name="__shared_3_0_2">NA()</definedName>
    <definedName name="__shared_3_0_3" localSheetId="22">IF((ISNUMBER('5. Vodovod i odvodnja'!#REF!)),'5. Vodovod i odvodnja'!#REF!,"")</definedName>
    <definedName name="__shared_3_0_3">IF((ISNUMBER(#REF!)),#REF!,"")</definedName>
    <definedName name="__shared_3_0_4">NA()</definedName>
    <definedName name="__shared_3_0_5">NA()</definedName>
    <definedName name="__shared_3_0_6">NA()</definedName>
    <definedName name="__shared_4_0_0">NA()</definedName>
    <definedName name="__shared_4_0_1" localSheetId="22">IF((ISNUMBER('5. Vodovod i odvodnja'!#REF!)),'5. Vodovod i odvodnja'!#REF!,"")</definedName>
    <definedName name="__shared_4_0_1">IF((ISNUMBER(#REF!)),#REF!,"")</definedName>
    <definedName name="__shared_4_0_10">NA()</definedName>
    <definedName name="__shared_4_0_11">NA()</definedName>
    <definedName name="__shared_4_0_12">NA()</definedName>
    <definedName name="__shared_4_0_13">NA()</definedName>
    <definedName name="__shared_4_0_14">NA()</definedName>
    <definedName name="__shared_4_0_2">NA()</definedName>
    <definedName name="__shared_4_0_3">NA()</definedName>
    <definedName name="__shared_4_0_4" localSheetId="22">IF((ISNUMBER('5. Vodovod i odvodnja'!#REF!)),'5. Vodovod i odvodnja'!#REF!,"")</definedName>
    <definedName name="__shared_4_0_4">IF((ISNUMBER(#REF!)),#REF!,"")</definedName>
    <definedName name="__shared_4_0_5">NA()</definedName>
    <definedName name="__shared_4_0_6">NA()</definedName>
    <definedName name="__shared_4_0_7">NA()</definedName>
    <definedName name="__shared_4_0_8">NA()</definedName>
    <definedName name="__shared_4_0_9">NA()</definedName>
    <definedName name="__shared_5_0_0">NA()</definedName>
    <definedName name="__shared_5_0_1" localSheetId="22">IF((ISNUMBER('5. Vodovod i odvodnja'!#REF!)),'5. Vodovod i odvodnja'!#REF!,"")</definedName>
    <definedName name="__shared_5_0_1">IF((ISNUMBER(#REF!)),#REF!,"")</definedName>
    <definedName name="__shared_5_0_2">NA()</definedName>
    <definedName name="__shared_5_0_3" localSheetId="22">IF((ISNUMBER('5. Vodovod i odvodnja'!#REF!)),'5. Vodovod i odvodnja'!#REF!,"")</definedName>
    <definedName name="__shared_5_0_3">IF((ISNUMBER(#REF!)),#REF!,"")</definedName>
    <definedName name="__shared_5_0_4">NA()</definedName>
    <definedName name="__shared_5_0_5">NA()</definedName>
    <definedName name="__shared_5_0_6">NA()</definedName>
    <definedName name="__shared_5_0_7">NA()</definedName>
    <definedName name="__shared_6_0_0" localSheetId="22">IF((ISNUMBER('5. Vodovod i odvodnja'!#REF!)),'5. Vodovod i odvodnja'!#REF!,"")</definedName>
    <definedName name="__shared_6_0_0">IF((ISNUMBER(#REF!)),#REF!,"")</definedName>
    <definedName name="__shared_6_0_1">NA()</definedName>
    <definedName name="__shared_6_0_2">NA()</definedName>
    <definedName name="__shared_7_0_0">NA()</definedName>
    <definedName name="__shared_7_0_1" localSheetId="22">IF((ISNUMBER('5. Vodovod i odvodnja'!#REF!)),'5. Vodovod i odvodnja'!#REF!,"")</definedName>
    <definedName name="__shared_7_0_1">IF((ISNUMBER(#REF!)),#REF!,"")</definedName>
    <definedName name="__shared_7_0_2">NA()</definedName>
    <definedName name="__shared_7_0_3" localSheetId="22">IF((ISNUMBER('5. Vodovod i odvodnja'!#REF!)),'5. Vodovod i odvodnja'!#REF!,"")</definedName>
    <definedName name="__shared_7_0_3">IF((ISNUMBER(#REF!)),#REF!,"")</definedName>
    <definedName name="__shared_7_0_4">NA()</definedName>
    <definedName name="__shared_7_0_5" localSheetId="22">IF((ISNUMBER('5. Vodovod i odvodnja'!#REF!)),'5. Vodovod i odvodnja'!#REF!,"")</definedName>
    <definedName name="__shared_7_0_5">IF((ISNUMBER(#REF!)),#REF!,"")</definedName>
    <definedName name="__shared_8_0_0">NA()</definedName>
    <definedName name="__shared_8_0_1" localSheetId="22">IF((ISNUMBER('5. Vodovod i odvodnja'!#REF!)),'5. Vodovod i odvodnja'!#REF!,"")</definedName>
    <definedName name="__shared_8_0_1">IF((ISNUMBER(#REF!)),#REF!,"")</definedName>
    <definedName name="__shared_8_0_2">NA()</definedName>
    <definedName name="__shared_9_0_0">NA()</definedName>
    <definedName name="_1Excel_BuiltIn_Print_Area_1" localSheetId="21">#REF!</definedName>
    <definedName name="_1Excel_BuiltIn_Print_Area_1">#REF!</definedName>
    <definedName name="_Hlk83023284" localSheetId="21">ViO_Naslovnica!$A$3</definedName>
    <definedName name="_Toc219790381_1">0</definedName>
    <definedName name="_Toc219790381_1_1">0</definedName>
    <definedName name="_Toc219790381_2">0</definedName>
    <definedName name="_Toc219790381_2_1">0</definedName>
    <definedName name="_Toc219790381_3">0</definedName>
    <definedName name="_Toc219790381_3_1">0</definedName>
    <definedName name="_Toc219790381_4">0</definedName>
    <definedName name="_Toc219790382_1">0</definedName>
    <definedName name="_Toc219790382_1_1">0</definedName>
    <definedName name="_Toc219790382_2">0</definedName>
    <definedName name="_Toc219790382_2_1">0</definedName>
    <definedName name="_Toc219790382_3">0</definedName>
    <definedName name="_Toc219790382_3_1">0</definedName>
    <definedName name="_Toc219790382_4">0</definedName>
    <definedName name="_Toc219790383_1">0</definedName>
    <definedName name="_Toc219790383_1_1">0</definedName>
    <definedName name="_Toc219790383_2">0</definedName>
    <definedName name="_Toc219790383_2_1">0</definedName>
    <definedName name="_Toc219790383_3">0</definedName>
    <definedName name="_Toc219790383_3_1">0</definedName>
    <definedName name="_Toc219790383_4">0</definedName>
    <definedName name="_Toc24647194" localSheetId="12">'10KERAMIČARSKI'!#REF!</definedName>
    <definedName name="_Toc24647194" localSheetId="13">'11PARKETARSKI'!#REF!</definedName>
    <definedName name="_Toc24647194" localSheetId="14">'12LICILACKI'!#REF!</definedName>
    <definedName name="_Toc24647194" localSheetId="15">'13PROCELJE'!#REF!</definedName>
    <definedName name="_Toc24647194" localSheetId="3">'1PRIPREMA'!#REF!</definedName>
    <definedName name="_Toc24647194" localSheetId="4">'2RUSENJA'!#REF!</definedName>
    <definedName name="_Toc24647194" localSheetId="5">'3restauratorski'!#REF!</definedName>
    <definedName name="_Toc24647194" localSheetId="6">'4SANACIJE'!#REF!</definedName>
    <definedName name="_Toc24647194" localSheetId="7">'5ZIDARSKI'!#REF!</definedName>
    <definedName name="_Toc24647194" localSheetId="8">'6KROV'!#REF!</definedName>
    <definedName name="_Toc24647194" localSheetId="9">'7LIMARSKI'!#REF!</definedName>
    <definedName name="_Toc24647194" localSheetId="10">'8STOLARSKI'!#REF!</definedName>
    <definedName name="_Toc24647194" localSheetId="11">'9BRAVARSKI'!#REF!</definedName>
    <definedName name="_Toc24647195" localSheetId="12">'10KERAMIČARSKI'!#REF!</definedName>
    <definedName name="_Toc24647195" localSheetId="13">'11PARKETARSKI'!#REF!</definedName>
    <definedName name="_Toc24647195" localSheetId="14">'12LICILACKI'!#REF!</definedName>
    <definedName name="_Toc24647195" localSheetId="15">'13PROCELJE'!#REF!</definedName>
    <definedName name="_Toc24647195" localSheetId="3">'1PRIPREMA'!#REF!</definedName>
    <definedName name="_Toc24647195" localSheetId="4">'2RUSENJA'!#REF!</definedName>
    <definedName name="_Toc24647195" localSheetId="5">'3restauratorski'!#REF!</definedName>
    <definedName name="_Toc24647195" localSheetId="6">'4SANACIJE'!#REF!</definedName>
    <definedName name="_Toc24647195" localSheetId="7">'5ZIDARSKI'!#REF!</definedName>
    <definedName name="_Toc24647195" localSheetId="8">'6KROV'!#REF!</definedName>
    <definedName name="_Toc24647195" localSheetId="9">'7LIMARSKI'!#REF!</definedName>
    <definedName name="_Toc24647195" localSheetId="10">'8STOLARSKI'!#REF!</definedName>
    <definedName name="_Toc24647195" localSheetId="11">'9BRAVARSKI'!#REF!</definedName>
    <definedName name="_Toc24647196" localSheetId="12">'10KERAMIČARSKI'!#REF!</definedName>
    <definedName name="_Toc24647196" localSheetId="13">'11PARKETARSKI'!#REF!</definedName>
    <definedName name="_Toc24647196" localSheetId="14">'12LICILACKI'!#REF!</definedName>
    <definedName name="_Toc24647196" localSheetId="15">'13PROCELJE'!#REF!</definedName>
    <definedName name="_Toc24647196" localSheetId="3">'1PRIPREMA'!#REF!</definedName>
    <definedName name="_Toc24647196" localSheetId="4">'2RUSENJA'!#REF!</definedName>
    <definedName name="_Toc24647196" localSheetId="5">'3restauratorski'!#REF!</definedName>
    <definedName name="_Toc24647196" localSheetId="6">'4SANACIJE'!#REF!</definedName>
    <definedName name="_Toc24647196" localSheetId="7">'5ZIDARSKI'!#REF!</definedName>
    <definedName name="_Toc24647196" localSheetId="8">'6KROV'!#REF!</definedName>
    <definedName name="_Toc24647196" localSheetId="9">'7LIMARSKI'!#REF!</definedName>
    <definedName name="_Toc24647196" localSheetId="10">'8STOLARSKI'!#REF!</definedName>
    <definedName name="_Toc24647196" localSheetId="11">'9BRAVARSKI'!#REF!</definedName>
    <definedName name="_Toc24647197" localSheetId="12">'10KERAMIČARSKI'!#REF!</definedName>
    <definedName name="_Toc24647197" localSheetId="13">'11PARKETARSKI'!#REF!</definedName>
    <definedName name="_Toc24647197" localSheetId="14">'12LICILACKI'!#REF!</definedName>
    <definedName name="_Toc24647197" localSheetId="15">'13PROCELJE'!#REF!</definedName>
    <definedName name="_Toc24647197" localSheetId="3">'1PRIPREMA'!#REF!</definedName>
    <definedName name="_Toc24647197" localSheetId="4">'2RUSENJA'!#REF!</definedName>
    <definedName name="_Toc24647197" localSheetId="5">'3restauratorski'!#REF!</definedName>
    <definedName name="_Toc24647197" localSheetId="6">'4SANACIJE'!#REF!</definedName>
    <definedName name="_Toc24647197" localSheetId="7">'5ZIDARSKI'!#REF!</definedName>
    <definedName name="_Toc24647197" localSheetId="8">'6KROV'!#REF!</definedName>
    <definedName name="_Toc24647197" localSheetId="9">'7LIMARSKI'!#REF!</definedName>
    <definedName name="_Toc24647197" localSheetId="10">'8STOLARSKI'!#REF!</definedName>
    <definedName name="_Toc24647197" localSheetId="11">'9BRAVARSKI'!#REF!</definedName>
    <definedName name="_Toc40777165" localSheetId="12">'10KERAMIČARSKI'!#REF!</definedName>
    <definedName name="_Toc40777165" localSheetId="13">'11PARKETARSKI'!#REF!</definedName>
    <definedName name="_Toc40777165" localSheetId="14">'12LICILACKI'!#REF!</definedName>
    <definedName name="_Toc40777165" localSheetId="15">'13PROCELJE'!#REF!</definedName>
    <definedName name="_Toc40777165" localSheetId="3">'1PRIPREMA'!#REF!</definedName>
    <definedName name="_Toc40777165" localSheetId="4">'2RUSENJA'!#REF!</definedName>
    <definedName name="_Toc40777165" localSheetId="5">'3restauratorski'!#REF!</definedName>
    <definedName name="_Toc40777165" localSheetId="6">'4SANACIJE'!#REF!</definedName>
    <definedName name="_Toc40777165" localSheetId="7">'5ZIDARSKI'!#REF!</definedName>
    <definedName name="_Toc40777165" localSheetId="8">'6KROV'!#REF!</definedName>
    <definedName name="_Toc40777165" localSheetId="9">'7LIMARSKI'!#REF!</definedName>
    <definedName name="_Toc40777165" localSheetId="10">'8STOLARSKI'!#REF!</definedName>
    <definedName name="_Toc40777165" localSheetId="11">'9BRAVARSKI'!#REF!</definedName>
    <definedName name="_Toc40777168" localSheetId="12">'10KERAMIČARSKI'!#REF!</definedName>
    <definedName name="_Toc40777168" localSheetId="13">'11PARKETARSKI'!#REF!</definedName>
    <definedName name="_Toc40777168" localSheetId="14">'12LICILACKI'!#REF!</definedName>
    <definedName name="_Toc40777168" localSheetId="15">'13PROCELJE'!#REF!</definedName>
    <definedName name="_Toc40777168" localSheetId="3">'1PRIPREMA'!#REF!</definedName>
    <definedName name="_Toc40777168" localSheetId="4">'2RUSENJA'!#REF!</definedName>
    <definedName name="_Toc40777168" localSheetId="5">'3restauratorski'!#REF!</definedName>
    <definedName name="_Toc40777168" localSheetId="6">'4SANACIJE'!#REF!</definedName>
    <definedName name="_Toc40777168" localSheetId="7">'5ZIDARSKI'!#REF!</definedName>
    <definedName name="_Toc40777168" localSheetId="8">'6KROV'!#REF!</definedName>
    <definedName name="_Toc40777168" localSheetId="9">'7LIMARSKI'!#REF!</definedName>
    <definedName name="_Toc40777168" localSheetId="10">'8STOLARSKI'!#REF!</definedName>
    <definedName name="_Toc40777168" localSheetId="11">'9BRAVARSKI'!#REF!</definedName>
    <definedName name="_Toc40777177" localSheetId="12">'10KERAMIČARSKI'!#REF!</definedName>
    <definedName name="_Toc40777177" localSheetId="13">'11PARKETARSKI'!#REF!</definedName>
    <definedName name="_Toc40777177" localSheetId="14">'12LICILACKI'!#REF!</definedName>
    <definedName name="_Toc40777177" localSheetId="15">'13PROCELJE'!#REF!</definedName>
    <definedName name="_Toc40777177" localSheetId="3">'1PRIPREMA'!#REF!</definedName>
    <definedName name="_Toc40777177" localSheetId="4">'2RUSENJA'!#REF!</definedName>
    <definedName name="_Toc40777177" localSheetId="5">'3restauratorski'!#REF!</definedName>
    <definedName name="_Toc40777177" localSheetId="6">'4SANACIJE'!#REF!</definedName>
    <definedName name="_Toc40777177" localSheetId="7">'5ZIDARSKI'!#REF!</definedName>
    <definedName name="_Toc40777177" localSheetId="8">'6KROV'!#REF!</definedName>
    <definedName name="_Toc40777177" localSheetId="9">'7LIMARSKI'!#REF!</definedName>
    <definedName name="_Toc40777177" localSheetId="10">'8STOLARSKI'!#REF!</definedName>
    <definedName name="_Toc40777177" localSheetId="11">'9BRAVARSKI'!#REF!</definedName>
    <definedName name="_Toc463995391" localSheetId="12">'10KERAMIČARSKI'!#REF!</definedName>
    <definedName name="_Toc463995391" localSheetId="13">'11PARKETARSKI'!#REF!</definedName>
    <definedName name="_Toc463995391" localSheetId="14">'12LICILACKI'!#REF!</definedName>
    <definedName name="_Toc463995391" localSheetId="15">'13PROCELJE'!#REF!</definedName>
    <definedName name="_Toc463995391" localSheetId="3">'1PRIPREMA'!#REF!</definedName>
    <definedName name="_Toc463995391" localSheetId="4">'2RUSENJA'!#REF!</definedName>
    <definedName name="_Toc463995391" localSheetId="5">'3restauratorski'!#REF!</definedName>
    <definedName name="_Toc463995391" localSheetId="6">'4SANACIJE'!#REF!</definedName>
    <definedName name="_Toc463995391" localSheetId="7">'5ZIDARSKI'!#REF!</definedName>
    <definedName name="_Toc463995391" localSheetId="8">'6KROV'!#REF!</definedName>
    <definedName name="_Toc463995391" localSheetId="9">'7LIMARSKI'!#REF!</definedName>
    <definedName name="_Toc463995391" localSheetId="10">'8STOLARSKI'!#REF!</definedName>
    <definedName name="_Toc463995391" localSheetId="11">'9BRAVARSKI'!#REF!</definedName>
    <definedName name="_Toc533209287" localSheetId="12">'10KERAMIČARSKI'!#REF!</definedName>
    <definedName name="_Toc533209287" localSheetId="13">'11PARKETARSKI'!#REF!</definedName>
    <definedName name="_Toc533209287" localSheetId="14">'12LICILACKI'!#REF!</definedName>
    <definedName name="_Toc533209287" localSheetId="15">'13PROCELJE'!#REF!</definedName>
    <definedName name="_Toc533209287" localSheetId="3">'1PRIPREMA'!#REF!</definedName>
    <definedName name="_Toc533209287" localSheetId="4">'2RUSENJA'!#REF!</definedName>
    <definedName name="_Toc533209287" localSheetId="5">'3restauratorski'!#REF!</definedName>
    <definedName name="_Toc533209287" localSheetId="6">'4SANACIJE'!#REF!</definedName>
    <definedName name="_Toc533209287" localSheetId="7">'5ZIDARSKI'!#REF!</definedName>
    <definedName name="_Toc533209287" localSheetId="8">'6KROV'!#REF!</definedName>
    <definedName name="_Toc533209287" localSheetId="9">'7LIMARSKI'!#REF!</definedName>
    <definedName name="_Toc533209287" localSheetId="10">'8STOLARSKI'!#REF!</definedName>
    <definedName name="_Toc533209287" localSheetId="11">'9BRAVARSKI'!#REF!</definedName>
    <definedName name="a" localSheetId="22">#REF!</definedName>
    <definedName name="a" localSheetId="21">#REF!</definedName>
    <definedName name="a">#REF!</definedName>
    <definedName name="AA">#REF!</definedName>
    <definedName name="AAAAAAAAA">#REF!</definedName>
    <definedName name="adsdasdads">#REF!</definedName>
    <definedName name="all">#REF!</definedName>
    <definedName name="aluminijska" localSheetId="22">#REF!</definedName>
    <definedName name="aluminijska" localSheetId="21">#REF!</definedName>
    <definedName name="aluminijska">#REF!</definedName>
    <definedName name="asadasdsd">#REF!</definedName>
    <definedName name="ASD">#REF!</definedName>
    <definedName name="AVD">#REF!</definedName>
    <definedName name="b">#REF!</definedName>
    <definedName name="_xlnm.Database">#REF!</definedName>
    <definedName name="BE_Price">#REF!</definedName>
    <definedName name="betonska" localSheetId="22">#REF!</definedName>
    <definedName name="betonska" localSheetId="21">#REF!</definedName>
    <definedName name="betonska">#REF!</definedName>
    <definedName name="BETONSKI_I_ARM.BETONSKI_RADOVI">#REF!</definedName>
    <definedName name="BOD">#REF!</definedName>
    <definedName name="BODIC">#REF!</definedName>
    <definedName name="BODICA">#REF!</definedName>
    <definedName name="BRAVARIJA_SKLONIŠTA">#REF!</definedName>
    <definedName name="BROD" localSheetId="22">#REF!</definedName>
    <definedName name="BROD" localSheetId="21">#REF!</definedName>
    <definedName name="BROD">#REF!</definedName>
    <definedName name="Copy_of_DA669E372" localSheetId="22">#REF!</definedName>
    <definedName name="Copy_of_DA669E372" localSheetId="21">#REF!</definedName>
    <definedName name="Copy_of_DA669E372">#REF!</definedName>
    <definedName name="Countr.">#REF!</definedName>
    <definedName name="Countr.no">#REF!</definedName>
    <definedName name="Country">#REF!</definedName>
    <definedName name="CRNA_BRAVARIJA">#REF!</definedName>
    <definedName name="č">#REF!</definedName>
    <definedName name="ČELIČNA_KONSTRUKCIJA">#REF!</definedName>
    <definedName name="d" localSheetId="22">#REF!</definedName>
    <definedName name="d" localSheetId="21">#REF!</definedName>
    <definedName name="d">#REF!</definedName>
    <definedName name="dadsasa">#REF!</definedName>
    <definedName name="DALEKOVOD" localSheetId="22">#REF!</definedName>
    <definedName name="DALEKOVOD" localSheetId="21">#REF!</definedName>
    <definedName name="DALEKOVOD">#REF!</definedName>
    <definedName name="DAS">#REF!</definedName>
    <definedName name="Data_base_result">#REF!</definedName>
    <definedName name="dd" localSheetId="22">#REF!</definedName>
    <definedName name="dd" localSheetId="21">#REF!</definedName>
    <definedName name="dd">#REF!</definedName>
    <definedName name="ddddd">#REF!</definedName>
    <definedName name="DFS">#REF!</definedName>
    <definedName name="DGF">#REF!</definedName>
    <definedName name="DIMNJACI">#REF!</definedName>
    <definedName name="DIZALA">#REF!</definedName>
    <definedName name="DSA">#REF!</definedName>
    <definedName name="DSAS">#REF!</definedName>
    <definedName name="EODB">#REF!</definedName>
    <definedName name="EXCEG">#REF!</definedName>
    <definedName name="Excel_BuiltIn_Print_Area_1">#REF!</definedName>
    <definedName name="Excel_BuiltIn_Print_Area_1_1">#REF!</definedName>
    <definedName name="Excel_BuiltIn_Print_Area_2">#REF!</definedName>
    <definedName name="Excel_BuiltIn_Print_Area_3">#REF!</definedName>
    <definedName name="Excel_BuiltIn_Print_Area_3_1">#REF!</definedName>
    <definedName name="Excel_BuiltIn_Print_Area_4">#REF!</definedName>
    <definedName name="Excel_BuiltIn_Print_Area_5">#REF!</definedName>
    <definedName name="Excel_BuiltIn_Print_Area_7" localSheetId="20">#REF!</definedName>
    <definedName name="Excel_BuiltIn_Print_Area_7">#REF!</definedName>
    <definedName name="Excel_BuiltIn_Print_Area_7_1" localSheetId="20">#REF!</definedName>
    <definedName name="Excel_BuiltIn_Print_Area_7_1">#REF!</definedName>
    <definedName name="Excel_BuiltIn_Print_Titles">#REF!</definedName>
    <definedName name="Excel_BuiltIn_Print_Titles_1">#REF!</definedName>
    <definedName name="Excel_BuiltIn_Print_Titles_1_1">#REF!</definedName>
    <definedName name="Excel_BuiltIn_Print_Titles_10" localSheetId="20">#REF!</definedName>
    <definedName name="Excel_BuiltIn_Print_Titles_10">#REF!</definedName>
    <definedName name="Excel_BuiltIn_Print_Titles_11" localSheetId="20">#REF!</definedName>
    <definedName name="Excel_BuiltIn_Print_Titles_11">#REF!</definedName>
    <definedName name="Excel_BuiltIn_Print_Titles_12" localSheetId="20">#REF!</definedName>
    <definedName name="Excel_BuiltIn_Print_Titles_12">#REF!</definedName>
    <definedName name="Excel_BuiltIn_Print_Titles_13" localSheetId="20">#REF!</definedName>
    <definedName name="Excel_BuiltIn_Print_Titles_13">#REF!</definedName>
    <definedName name="Excel_BuiltIn_Print_Titles_14" localSheetId="20">#REF!</definedName>
    <definedName name="Excel_BuiltIn_Print_Titles_14">#REF!</definedName>
    <definedName name="Excel_BuiltIn_Print_Titles_15" localSheetId="20">#REF!</definedName>
    <definedName name="Excel_BuiltIn_Print_Titles_15">#REF!</definedName>
    <definedName name="Excel_BuiltIn_Print_Titles_16" localSheetId="20">#REF!</definedName>
    <definedName name="Excel_BuiltIn_Print_Titles_16">#REF!</definedName>
    <definedName name="Excel_BuiltIn_Print_Titles_17" localSheetId="20">#REF!</definedName>
    <definedName name="Excel_BuiltIn_Print_Titles_17">#REF!</definedName>
    <definedName name="Excel_BuiltIn_Print_Titles_2">#REF!</definedName>
    <definedName name="Excel_BuiltIn_Print_Titles_3">#REF!</definedName>
    <definedName name="Excel_BuiltIn_Print_Titles_3_1" localSheetId="20">#REF!</definedName>
    <definedName name="Excel_BuiltIn_Print_Titles_3_1">#REF!</definedName>
    <definedName name="Excel_BuiltIn_Print_Titles_4">#REF!</definedName>
    <definedName name="Excel_BuiltIn_Print_Titles_4_1" localSheetId="20">#REF!</definedName>
    <definedName name="Excel_BuiltIn_Print_Titles_4_1">#REF!</definedName>
    <definedName name="Excel_BuiltIn_Print_Titles_5" localSheetId="20">#REF!</definedName>
    <definedName name="Excel_BuiltIn_Print_Titles_5">#REF!</definedName>
    <definedName name="Excel_BuiltIn_Print_Titles_5_1" localSheetId="20">#REF!</definedName>
    <definedName name="Excel_BuiltIn_Print_Titles_5_1">#REF!</definedName>
    <definedName name="Excel_BuiltIn_Print_Titles_6" localSheetId="20">#REF!</definedName>
    <definedName name="Excel_BuiltIn_Print_Titles_6">#REF!</definedName>
    <definedName name="Excel_BuiltIn_Print_Titles_6_1" localSheetId="20">#REF!</definedName>
    <definedName name="Excel_BuiltIn_Print_Titles_6_1">#REF!</definedName>
    <definedName name="Excel_BuiltIn_Print_Titles_7" localSheetId="20">#REF!</definedName>
    <definedName name="Excel_BuiltIn_Print_Titles_7">#REF!</definedName>
    <definedName name="Excel_BuiltIn_Print_Titles_7_1" localSheetId="20">#REF!</definedName>
    <definedName name="Excel_BuiltIn_Print_Titles_7_1">#REF!</definedName>
    <definedName name="Excel_BuiltIn_Print_Titles_8" localSheetId="20">#REF!</definedName>
    <definedName name="Excel_BuiltIn_Print_Titles_8">#REF!</definedName>
    <definedName name="Excel_BuiltIn_Print_Titles_9" localSheetId="20">#REF!</definedName>
    <definedName name="Excel_BuiltIn_Print_Titles_9">#REF!</definedName>
    <definedName name="FASADERSKI_RADOVI">#REF!</definedName>
    <definedName name="fizika_zgrade">#REF!</definedName>
    <definedName name="GDF">#REF!</definedName>
    <definedName name="gradbena" localSheetId="22">#REF!</definedName>
    <definedName name="gradbena" localSheetId="21">#REF!</definedName>
    <definedName name="gradbena">#REF!</definedName>
    <definedName name="Gradec" localSheetId="22">#REF!</definedName>
    <definedName name="Gradec" localSheetId="21">#REF!</definedName>
    <definedName name="Gradec">#REF!</definedName>
    <definedName name="Gradjevina">#REF!</definedName>
    <definedName name="GRANIT" localSheetId="22">#REF!</definedName>
    <definedName name="GRANIT" localSheetId="21">#REF!</definedName>
    <definedName name="GRANIT">[1]FAKTORI!$B$4</definedName>
    <definedName name="GRANIT1" localSheetId="22">#REF!</definedName>
    <definedName name="GRANIT1" localSheetId="21">#REF!</definedName>
    <definedName name="GRANIT1">[1]FAKTORI!$B$5</definedName>
    <definedName name="H">#REF!</definedName>
    <definedName name="HD">#REF!</definedName>
    <definedName name="HIDRA" localSheetId="22">#REF!</definedName>
    <definedName name="HIDRA" localSheetId="21">#REF!</definedName>
    <definedName name="HIDRA">[2]FAKTORI!$B$4</definedName>
    <definedName name="HR">#REF!</definedName>
    <definedName name="i" localSheetId="22">#REF!</definedName>
    <definedName name="i" localSheetId="21">#REF!</definedName>
    <definedName name="i">#REF!</definedName>
    <definedName name="ii" localSheetId="22">#REF!</definedName>
    <definedName name="ii" localSheetId="21">#REF!</definedName>
    <definedName name="ii">#REF!</definedName>
    <definedName name="INOX_BRAVARIJA">#REF!</definedName>
    <definedName name="instalacijska">#REF!</definedName>
    <definedName name="is" localSheetId="22">#REF!</definedName>
    <definedName name="is" localSheetId="21">#REF!</definedName>
    <definedName name="is">#REF!</definedName>
    <definedName name="_xlnm.Print_Titles" localSheetId="12">'10KERAMIČARSKI'!$1:$1</definedName>
    <definedName name="_xlnm.Print_Titles" localSheetId="13">'11PARKETARSKI'!$1:$1</definedName>
    <definedName name="_xlnm.Print_Titles" localSheetId="14">'12LICILACKI'!$1:$1</definedName>
    <definedName name="_xlnm.Print_Titles" localSheetId="15">'13PROCELJE'!$1:$1</definedName>
    <definedName name="_xlnm.Print_Titles" localSheetId="3">'1PRIPREMA'!$1:$1</definedName>
    <definedName name="_xlnm.Print_Titles" localSheetId="18">'2. KONSTRUKCIJA'!$1:$2</definedName>
    <definedName name="_xlnm.Print_Titles" localSheetId="17">'2.OPĆI UVJETI'!#REF!</definedName>
    <definedName name="_xlnm.Print_Titles" localSheetId="4">'2RUSENJA'!$1:$1</definedName>
    <definedName name="_xlnm.Print_Titles" localSheetId="19">'3.ELEKTROTEHNIKA'!$41:$42</definedName>
    <definedName name="_xlnm.Print_Titles" localSheetId="5">'3restauratorski'!$1:$1</definedName>
    <definedName name="_xlnm.Print_Titles" localSheetId="20">'4_strojarski'!$1:$6</definedName>
    <definedName name="_xlnm.Print_Titles" localSheetId="6">'4SANACIJE'!$1:$1</definedName>
    <definedName name="_xlnm.Print_Titles" localSheetId="22">'5. Vodovod i odvodnja'!$3:$3</definedName>
    <definedName name="_xlnm.Print_Titles" localSheetId="7">'5ZIDARSKI'!$1:$1</definedName>
    <definedName name="_xlnm.Print_Titles" localSheetId="24">'6.Troškovnik'!$1:$1</definedName>
    <definedName name="_xlnm.Print_Titles" localSheetId="8">'6KROV'!$1:$1</definedName>
    <definedName name="_xlnm.Print_Titles" localSheetId="9">'7LIMARSKI'!$1:$1</definedName>
    <definedName name="_xlnm.Print_Titles" localSheetId="10">'8STOLARSKI'!$1:$1</definedName>
    <definedName name="_xlnm.Print_Titles" localSheetId="11">'9BRAVARSKI'!$1:$1</definedName>
    <definedName name="IZOLATERSKI_RADOVI">#REF!</definedName>
    <definedName name="jm" localSheetId="22">#REF!</definedName>
    <definedName name="jm" localSheetId="21">#REF!</definedName>
    <definedName name="jm">#REF!</definedName>
    <definedName name="k" localSheetId="22">#REF!</definedName>
    <definedName name="k" localSheetId="21">#REF!</definedName>
    <definedName name="k">#REF!</definedName>
    <definedName name="KAMENARSKI_RADOVI">#REF!</definedName>
    <definedName name="keramicarska" localSheetId="22">#REF!</definedName>
    <definedName name="keramicarska" localSheetId="21">#REF!</definedName>
    <definedName name="keramicarska">#REF!</definedName>
    <definedName name="KERAMIČARSKI_RADOVI">#REF!</definedName>
    <definedName name="kljucavnicarska" localSheetId="22">#REF!</definedName>
    <definedName name="kljucavnicarska" localSheetId="21">#REF!</definedName>
    <definedName name="kljucavnicarska">#REF!</definedName>
    <definedName name="krizanje" localSheetId="22">#REF!</definedName>
    <definedName name="krizanje" localSheetId="21">#REF!</definedName>
    <definedName name="krizanje">#REF!</definedName>
    <definedName name="KROVOPOKRIVAČKI_RADOVI">#REF!</definedName>
    <definedName name="krovskokleparska" localSheetId="22">#REF!</definedName>
    <definedName name="krovskokleparska" localSheetId="21">#REF!</definedName>
    <definedName name="krovskokleparska">#REF!</definedName>
    <definedName name="Kurs">#REF!</definedName>
    <definedName name="l" localSheetId="22">#REF!</definedName>
    <definedName name="l" localSheetId="21">#REF!</definedName>
    <definedName name="l">#REF!</definedName>
    <definedName name="Langua.">#REF!</definedName>
    <definedName name="Langua.no">#REF!</definedName>
    <definedName name="Language">#REF!</definedName>
    <definedName name="Last_up_date">#REF!</definedName>
    <definedName name="LIMARSKI_RADOVI">#REF!</definedName>
    <definedName name="m" localSheetId="22">#REF!</definedName>
    <definedName name="m" localSheetId="21">#REF!</definedName>
    <definedName name="m">#REF!</definedName>
    <definedName name="mavcnokartonska" localSheetId="22">#REF!</definedName>
    <definedName name="mavcnokartonska" localSheetId="21">#REF!</definedName>
    <definedName name="mavcnokartonska">#REF!</definedName>
    <definedName name="mizarska">#REF!</definedName>
    <definedName name="MMMMMMMM">#REF!</definedName>
    <definedName name="n" localSheetId="22">#REF!</definedName>
    <definedName name="n" localSheetId="21">#REF!</definedName>
    <definedName name="n">#REF!</definedName>
    <definedName name="NEHRĐAJUĆA_BRAVARIJA">#REF!</definedName>
    <definedName name="nnm" localSheetId="22">#REF!</definedName>
    <definedName name="nnm" localSheetId="21">#REF!</definedName>
    <definedName name="nnm">#REF!</definedName>
    <definedName name="Null">#REF!</definedName>
    <definedName name="o" localSheetId="22">#REF!</definedName>
    <definedName name="o" localSheetId="21">#REF!</definedName>
    <definedName name="o">#REF!</definedName>
    <definedName name="obrtniska" localSheetId="22">#REF!</definedName>
    <definedName name="obrtniska" localSheetId="21">#REF!</definedName>
    <definedName name="obrtniska">#REF!</definedName>
    <definedName name="odvodnavanje">#REF!</definedName>
    <definedName name="OLE_LINK2" localSheetId="22">#REF!</definedName>
    <definedName name="OLE_LINK2" localSheetId="21">#REF!</definedName>
    <definedName name="OLE_LINK2">#REF!</definedName>
    <definedName name="OSTALI_RADOVI">#REF!</definedName>
    <definedName name="Partno">#REF!</definedName>
    <definedName name="penobetonerska">#REF!</definedName>
    <definedName name="PILOTI">#REF!</definedName>
    <definedName name="po" localSheetId="22">#REF!</definedName>
    <definedName name="po" localSheetId="21">#REF!</definedName>
    <definedName name="po">#REF!</definedName>
    <definedName name="PODOVI">#REF!</definedName>
    <definedName name="_xlnm.Print_Area" localSheetId="17">'2.OPĆI UVJETI'!$A$1:$F$315</definedName>
    <definedName name="_xlnm.Print_Area" localSheetId="16">'2-KONSTRUKCIJA REKAPITULACIJA'!$A$1:$F$32</definedName>
    <definedName name="_xlnm.Print_Area" localSheetId="20">'4_strojarski'!$A$1:$F$4434</definedName>
    <definedName name="_xlnm.Print_Area" localSheetId="23">'6.Opći uvjeti'!$A$1:$I$47</definedName>
    <definedName name="_xlnm.Print_Area" localSheetId="24">'6.Troškovnik'!$A$1:$F$6</definedName>
    <definedName name="_xlnm.Print_Area" localSheetId="21">ViO_Naslovnica!$A$1:$G$41</definedName>
    <definedName name="Ponudjac">#REF!</definedName>
    <definedName name="pop">#REF!</definedName>
    <definedName name="POPUST" localSheetId="22">#REF!</definedName>
    <definedName name="POPUST" localSheetId="21">#REF!</definedName>
    <definedName name="POPUST">[3]FAKTORI!$B$2</definedName>
    <definedName name="POPUST_2" localSheetId="22">#REF!</definedName>
    <definedName name="POPUST_2" localSheetId="21">#REF!</definedName>
    <definedName name="POPUST_2">[4]FAKTORI!$B$3</definedName>
    <definedName name="POSTO" localSheetId="22">#REF!</definedName>
    <definedName name="POSTO" localSheetId="21">#REF!</definedName>
    <definedName name="POSTO">[5]Rekapitulacija!$C$52</definedName>
    <definedName name="PREGRADNE_STIJENE">#REF!</definedName>
    <definedName name="Price_code">#REF!</definedName>
    <definedName name="proba1">#REF!</definedName>
    <definedName name="PROTUPOŽARNA_BRAVARIJA">#REF!</definedName>
    <definedName name="R_E_K_A_P_I_T_U_L_A_C_I_J_A">#REF!</definedName>
    <definedName name="rbr" localSheetId="21">#REF!</definedName>
    <definedName name="rbr">#REF!</definedName>
    <definedName name="reserve">#REF!</definedName>
    <definedName name="RTG_BRAVARIJA">#REF!</definedName>
    <definedName name="RUŠENJA_I_PRILAGODBE_GRAĐEVINSKIH_ELEMENATA_POSTOJEĆIH_GRAĐEVINA">#REF!</definedName>
    <definedName name="s" localSheetId="22">#REF!</definedName>
    <definedName name="s" localSheetId="21">#REF!</definedName>
    <definedName name="s">#REF!</definedName>
    <definedName name="sdada">#REF!</definedName>
    <definedName name="sdadsad">#REF!</definedName>
    <definedName name="se">#REF!</definedName>
    <definedName name="Seins">#REF!</definedName>
    <definedName name="slikopleskarska" localSheetId="22">#REF!</definedName>
    <definedName name="slikopleskarska" localSheetId="21">#REF!</definedName>
    <definedName name="slikopleskarska">#REF!</definedName>
    <definedName name="SOBOSLIKARSKI_RADOVI">#REF!</definedName>
    <definedName name="SPUŠTENI_STROPOVI">#REF!</definedName>
    <definedName name="ssdasdad">#REF!</definedName>
    <definedName name="st" localSheetId="22">#REF!</definedName>
    <definedName name="st" localSheetId="21">#REF!</definedName>
    <definedName name="st">#REF!</definedName>
    <definedName name="stroj1">#REF!</definedName>
    <definedName name="stroj2">#REF!</definedName>
    <definedName name="SWIETELSKY" localSheetId="22">#REF!</definedName>
    <definedName name="SWIETELSKY" localSheetId="21">#REF!</definedName>
    <definedName name="SWIETELSKY">[6]FAKTORI!$B$3</definedName>
    <definedName name="tehnologija">#REF!</definedName>
    <definedName name="tesarska" localSheetId="22">#REF!</definedName>
    <definedName name="tesarska" localSheetId="21">#REF!</definedName>
    <definedName name="tesarska">#REF!</definedName>
    <definedName name="type">#REF!</definedName>
    <definedName name="TZ">#REF!</definedName>
    <definedName name="UKLANJANJE_OBJEKATA_I_IZGRADNJA_PRIVREMENE_SAOBRAČAJNICE">#REF!</definedName>
    <definedName name="UNUTARNJA_ALUMINIJSKA_BRAVARIJA">#REF!</definedName>
    <definedName name="VANJSKA_ALUMINIJSKA_BRAVARIJA">#REF!</definedName>
    <definedName name="VI">#REF!</definedName>
    <definedName name="vio">#REF!</definedName>
    <definedName name="VP">#REF!</definedName>
    <definedName name="vvv">[7]Preisfindung!#REF!</definedName>
    <definedName name="Wrg">#REF!</definedName>
    <definedName name="yx" localSheetId="22">#REF!</definedName>
    <definedName name="yx" localSheetId="21">#REF!</definedName>
    <definedName name="yx">#REF!</definedName>
    <definedName name="z" localSheetId="22">#REF!</definedName>
    <definedName name="z" localSheetId="21">#REF!</definedName>
    <definedName name="z">#REF!</definedName>
    <definedName name="zemeljska" localSheetId="22">#REF!</definedName>
    <definedName name="zemeljska" localSheetId="21">#REF!</definedName>
    <definedName name="zemeljska">#REF!</definedName>
    <definedName name="ZEMLJANI_RADOVI">#REF!</definedName>
    <definedName name="zidarska" localSheetId="22">#REF!</definedName>
    <definedName name="zidarska" localSheetId="21">#REF!</definedName>
    <definedName name="zidarska">#REF!</definedName>
    <definedName name="ZIDARSKI_RADOV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335" i="44" l="1"/>
  <c r="F4377" i="44"/>
  <c r="B86" i="21"/>
  <c r="B84" i="21"/>
  <c r="B80" i="21"/>
  <c r="B78" i="21"/>
  <c r="B76" i="21"/>
  <c r="F183" i="30"/>
  <c r="F182" i="30"/>
  <c r="F181" i="30"/>
  <c r="F180" i="30"/>
  <c r="F179" i="30"/>
  <c r="F178" i="30"/>
  <c r="F177" i="30"/>
  <c r="F176" i="30"/>
  <c r="F173" i="30"/>
  <c r="F172" i="30"/>
  <c r="F171" i="30"/>
  <c r="F170" i="30"/>
  <c r="F169" i="30"/>
  <c r="F166" i="30"/>
  <c r="F165" i="30"/>
  <c r="F164" i="30"/>
  <c r="F163" i="30"/>
  <c r="F162" i="30"/>
  <c r="F160" i="30"/>
  <c r="F159" i="30"/>
  <c r="F158" i="30"/>
  <c r="F157" i="30"/>
  <c r="F139" i="30"/>
  <c r="F138" i="30"/>
  <c r="F137" i="30"/>
  <c r="F136" i="30"/>
  <c r="F146" i="30"/>
  <c r="F145" i="30"/>
  <c r="F144" i="30"/>
  <c r="F143" i="30"/>
  <c r="F142" i="30"/>
  <c r="F141" i="30"/>
  <c r="F152" i="30"/>
  <c r="F151" i="30"/>
  <c r="F150" i="30"/>
  <c r="F149" i="30"/>
  <c r="F148" i="30"/>
  <c r="F155" i="30"/>
  <c r="F154" i="30"/>
  <c r="F134" i="30"/>
  <c r="F133" i="30"/>
  <c r="F132" i="30"/>
  <c r="F130" i="30"/>
  <c r="F129" i="30"/>
  <c r="F128" i="30"/>
  <c r="F127" i="30"/>
  <c r="F125" i="30"/>
  <c r="F121" i="30"/>
  <c r="F119" i="30"/>
  <c r="F118" i="30"/>
  <c r="F117" i="30"/>
  <c r="F116" i="30"/>
  <c r="F115" i="30"/>
  <c r="F113" i="30"/>
  <c r="F112" i="30"/>
  <c r="F110" i="30"/>
  <c r="F109" i="30"/>
  <c r="F107" i="30"/>
  <c r="F106" i="30"/>
  <c r="F105" i="30"/>
  <c r="F104" i="30"/>
  <c r="F103" i="30"/>
  <c r="F101" i="30"/>
  <c r="F100" i="30"/>
  <c r="F98" i="30"/>
  <c r="F97" i="30"/>
  <c r="F96" i="30"/>
  <c r="F95" i="30"/>
  <c r="F93" i="30"/>
  <c r="F92" i="30"/>
  <c r="F90" i="30"/>
  <c r="F89" i="30"/>
  <c r="F88" i="30"/>
  <c r="F87" i="30"/>
  <c r="F86" i="30"/>
  <c r="F85" i="30"/>
  <c r="F84" i="30"/>
  <c r="F83" i="30"/>
  <c r="F82" i="30"/>
  <c r="F80" i="30"/>
  <c r="F79" i="30"/>
  <c r="F78" i="30"/>
  <c r="F77" i="30"/>
  <c r="F75" i="30"/>
  <c r="F69" i="30"/>
  <c r="F68" i="30"/>
  <c r="F67" i="30"/>
  <c r="F65" i="30"/>
  <c r="F63" i="30"/>
  <c r="F59" i="30"/>
  <c r="F57" i="30"/>
  <c r="F55" i="30"/>
  <c r="F53" i="30"/>
  <c r="F51" i="30"/>
  <c r="F49" i="30"/>
  <c r="F47" i="30"/>
  <c r="F43" i="30"/>
  <c r="F41" i="30"/>
  <c r="F39" i="30"/>
  <c r="F37" i="30"/>
  <c r="F35" i="30"/>
  <c r="F33" i="30"/>
  <c r="F31" i="30"/>
  <c r="F29" i="30"/>
  <c r="F27" i="30"/>
  <c r="F25" i="30"/>
  <c r="F23" i="30"/>
  <c r="F21" i="30"/>
  <c r="F19" i="30"/>
  <c r="F17" i="30"/>
  <c r="F19" i="35"/>
  <c r="D20" i="35"/>
  <c r="F87" i="28"/>
  <c r="F86" i="28"/>
  <c r="F82" i="28"/>
  <c r="F80" i="28"/>
  <c r="F77" i="28"/>
  <c r="F71" i="28"/>
  <c r="F66" i="28"/>
  <c r="F65" i="28"/>
  <c r="F64" i="28"/>
  <c r="F57" i="28"/>
  <c r="F53" i="28"/>
  <c r="F46" i="28"/>
  <c r="F45" i="28"/>
  <c r="F38" i="28"/>
  <c r="F27" i="28"/>
  <c r="F26" i="28"/>
  <c r="F25" i="28"/>
  <c r="F24" i="28"/>
  <c r="F23" i="28"/>
  <c r="F37" i="25"/>
  <c r="F36" i="25"/>
  <c r="F35" i="25"/>
  <c r="F31" i="25"/>
  <c r="F28" i="25"/>
  <c r="F27" i="25"/>
  <c r="F24" i="25"/>
  <c r="F21" i="25"/>
  <c r="F17" i="25"/>
  <c r="F14" i="25"/>
  <c r="F11" i="25"/>
  <c r="F50" i="24"/>
  <c r="F49" i="24"/>
  <c r="F48" i="24"/>
  <c r="F2634" i="44"/>
  <c r="F2875" i="44"/>
  <c r="F3588" i="44"/>
  <c r="F3841" i="44"/>
  <c r="F3827" i="44"/>
  <c r="F3602" i="44"/>
  <c r="F4372" i="44"/>
  <c r="F4370" i="44"/>
  <c r="F4368" i="44"/>
  <c r="F4366" i="44"/>
  <c r="F4365" i="44"/>
  <c r="F4362" i="44"/>
  <c r="F4360" i="44"/>
  <c r="F4358" i="44"/>
  <c r="F4356" i="44"/>
  <c r="F4354" i="44"/>
  <c r="F4353" i="44"/>
  <c r="F4352" i="44"/>
  <c r="F4351" i="44"/>
  <c r="F4348" i="44"/>
  <c r="F4347" i="44"/>
  <c r="F4346" i="44"/>
  <c r="F4345" i="44"/>
  <c r="F4342" i="44"/>
  <c r="F4339" i="44"/>
  <c r="F4333" i="44"/>
  <c r="F4330" i="44"/>
  <c r="F4327" i="44"/>
  <c r="F4316" i="44"/>
  <c r="F4313" i="44"/>
  <c r="F4310" i="44"/>
  <c r="F4307" i="44"/>
  <c r="F4294" i="44"/>
  <c r="F4291" i="44"/>
  <c r="F4287" i="44"/>
  <c r="F4284" i="44"/>
  <c r="F4281" i="44"/>
  <c r="F4278" i="44"/>
  <c r="F4277" i="44"/>
  <c r="F4276" i="44"/>
  <c r="F4273" i="44"/>
  <c r="F4272" i="44"/>
  <c r="F4271" i="44"/>
  <c r="F4268" i="44"/>
  <c r="F4265" i="44"/>
  <c r="F4262" i="44"/>
  <c r="F4259" i="44"/>
  <c r="F4258" i="44"/>
  <c r="F4254" i="44"/>
  <c r="F4250" i="44"/>
  <c r="F4249" i="44"/>
  <c r="F4246" i="44"/>
  <c r="F4245" i="44"/>
  <c r="F4244" i="44"/>
  <c r="F4243" i="44"/>
  <c r="F4239" i="44"/>
  <c r="F4225" i="44"/>
  <c r="F4203" i="44"/>
  <c r="F4201" i="44"/>
  <c r="F4199" i="44"/>
  <c r="F4197" i="44"/>
  <c r="F4195" i="44"/>
  <c r="F4193" i="44"/>
  <c r="F4191" i="44"/>
  <c r="F4189" i="44"/>
  <c r="F4187" i="44"/>
  <c r="F4185" i="44"/>
  <c r="F4183" i="44"/>
  <c r="F4181" i="44"/>
  <c r="F4179" i="44"/>
  <c r="F4177" i="44"/>
  <c r="F4175" i="44"/>
  <c r="F4172" i="44"/>
  <c r="F4170" i="44"/>
  <c r="F4167" i="44"/>
  <c r="F4165" i="44"/>
  <c r="F4133" i="44"/>
  <c r="F4131" i="44"/>
  <c r="F4129" i="44"/>
  <c r="F4127" i="44"/>
  <c r="F4126" i="44"/>
  <c r="F4123" i="44"/>
  <c r="F4121" i="44"/>
  <c r="F4119" i="44"/>
  <c r="F4117" i="44"/>
  <c r="F4115" i="44"/>
  <c r="F4112" i="44"/>
  <c r="F4109" i="44"/>
  <c r="F4106" i="44"/>
  <c r="F4104" i="44"/>
  <c r="F4089" i="44"/>
  <c r="F4086" i="44"/>
  <c r="F4082" i="44"/>
  <c r="F4079" i="44"/>
  <c r="F4076" i="44"/>
  <c r="F4073" i="44"/>
  <c r="F4070" i="44"/>
  <c r="F4067" i="44"/>
  <c r="F4064" i="44"/>
  <c r="F4061" i="44"/>
  <c r="F4058" i="44"/>
  <c r="F4057" i="44"/>
  <c r="F4053" i="44"/>
  <c r="F4049" i="44"/>
  <c r="F4048" i="44"/>
  <c r="F4045" i="44"/>
  <c r="F4044" i="44"/>
  <c r="F4043" i="44"/>
  <c r="F4042" i="44"/>
  <c r="F4038" i="44"/>
  <c r="F4025" i="44"/>
  <c r="F4006" i="44"/>
  <c r="F4004" i="44"/>
  <c r="F4002" i="44"/>
  <c r="F4000" i="44"/>
  <c r="F3998" i="44"/>
  <c r="F3996" i="44"/>
  <c r="F3994" i="44"/>
  <c r="F3992" i="44"/>
  <c r="F3990" i="44"/>
  <c r="F3988" i="44"/>
  <c r="F3986" i="44"/>
  <c r="F3984" i="44"/>
  <c r="F3982" i="44"/>
  <c r="F3980" i="44"/>
  <c r="F3978" i="44"/>
  <c r="F3975" i="44"/>
  <c r="F3973" i="44"/>
  <c r="F3970" i="44"/>
  <c r="F3968" i="44"/>
  <c r="F3936" i="44"/>
  <c r="F3934" i="44"/>
  <c r="F3932" i="44"/>
  <c r="F3930" i="44"/>
  <c r="F3929" i="44"/>
  <c r="F3926" i="44"/>
  <c r="F3924" i="44"/>
  <c r="F3922" i="44"/>
  <c r="F3920" i="44"/>
  <c r="F3918" i="44"/>
  <c r="F3915" i="44"/>
  <c r="F3912" i="44"/>
  <c r="F3909" i="44"/>
  <c r="F3907" i="44"/>
  <c r="F3892" i="44"/>
  <c r="F3889" i="44"/>
  <c r="F3885" i="44"/>
  <c r="F3882" i="44"/>
  <c r="F3879" i="44"/>
  <c r="F3876" i="44"/>
  <c r="F3875" i="44"/>
  <c r="F3872" i="44"/>
  <c r="F3871" i="44"/>
  <c r="F3868" i="44"/>
  <c r="F3865" i="44"/>
  <c r="F3862" i="44"/>
  <c r="F3859" i="44"/>
  <c r="F3855" i="44"/>
  <c r="F3851" i="44"/>
  <c r="F3848" i="44"/>
  <c r="F3847" i="44"/>
  <c r="F3846" i="44"/>
  <c r="F3845" i="44"/>
  <c r="F3807" i="44"/>
  <c r="F3805" i="44"/>
  <c r="F3803" i="44"/>
  <c r="F3801" i="44"/>
  <c r="F3799" i="44"/>
  <c r="F3797" i="44"/>
  <c r="F3795" i="44"/>
  <c r="F3793" i="44"/>
  <c r="F3791" i="44"/>
  <c r="F3789" i="44"/>
  <c r="F3787" i="44"/>
  <c r="F3785" i="44"/>
  <c r="F3783" i="44"/>
  <c r="F3781" i="44"/>
  <c r="F3779" i="44"/>
  <c r="F3776" i="44"/>
  <c r="F3774" i="44"/>
  <c r="F3771" i="44"/>
  <c r="F3769" i="44"/>
  <c r="F3700" i="44"/>
  <c r="F3698" i="44"/>
  <c r="F3696" i="44"/>
  <c r="F3694" i="44"/>
  <c r="F3693" i="44"/>
  <c r="F3690" i="44"/>
  <c r="F3688" i="44"/>
  <c r="F3686" i="44"/>
  <c r="F3684" i="44"/>
  <c r="F3682" i="44"/>
  <c r="F3681" i="44"/>
  <c r="F3678" i="44"/>
  <c r="F3677" i="44"/>
  <c r="F3674" i="44"/>
  <c r="F3673" i="44"/>
  <c r="F3670" i="44"/>
  <c r="F3668" i="44"/>
  <c r="F3653" i="44"/>
  <c r="F3650" i="44"/>
  <c r="F3646" i="44"/>
  <c r="F3643" i="44"/>
  <c r="F3640" i="44"/>
  <c r="F3637" i="44"/>
  <c r="F3636" i="44"/>
  <c r="F3633" i="44"/>
  <c r="F3632" i="44"/>
  <c r="F3629" i="44"/>
  <c r="F3626" i="44"/>
  <c r="F3623" i="44"/>
  <c r="F3620" i="44"/>
  <c r="F3616" i="44"/>
  <c r="F3612" i="44"/>
  <c r="F3609" i="44"/>
  <c r="F3608" i="44"/>
  <c r="F3607" i="44"/>
  <c r="F3606" i="44"/>
  <c r="F3566" i="44"/>
  <c r="F3564" i="44"/>
  <c r="F3562" i="44"/>
  <c r="F3560" i="44"/>
  <c r="F3558" i="44"/>
  <c r="F3556" i="44"/>
  <c r="F3554" i="44"/>
  <c r="F3552" i="44"/>
  <c r="F3550" i="44"/>
  <c r="F3548" i="44"/>
  <c r="F3546" i="44"/>
  <c r="F3544" i="44"/>
  <c r="F3542" i="44"/>
  <c r="F3540" i="44"/>
  <c r="F3538" i="44"/>
  <c r="F3535" i="44"/>
  <c r="F3533" i="44"/>
  <c r="F3530" i="44"/>
  <c r="F3528" i="44"/>
  <c r="F3459" i="44"/>
  <c r="F3457" i="44"/>
  <c r="F3455" i="44"/>
  <c r="F3453" i="44"/>
  <c r="F3452" i="44"/>
  <c r="F3449" i="44"/>
  <c r="F3447" i="44"/>
  <c r="F3445" i="44"/>
  <c r="F3443" i="44"/>
  <c r="F3441" i="44"/>
  <c r="F3438" i="44"/>
  <c r="F3435" i="44"/>
  <c r="F3432" i="44"/>
  <c r="F3430" i="44"/>
  <c r="F3415" i="44"/>
  <c r="F3412" i="44"/>
  <c r="F3408" i="44"/>
  <c r="F3405" i="44"/>
  <c r="F3402" i="44"/>
  <c r="F3399" i="44"/>
  <c r="F3398" i="44"/>
  <c r="F3395" i="44"/>
  <c r="F3394" i="44"/>
  <c r="F3391" i="44"/>
  <c r="F3388" i="44"/>
  <c r="F3385" i="44"/>
  <c r="F3382" i="44"/>
  <c r="F3378" i="44"/>
  <c r="F3374" i="44"/>
  <c r="F3371" i="44"/>
  <c r="F3370" i="44"/>
  <c r="F3369" i="44"/>
  <c r="F3368" i="44"/>
  <c r="F3364" i="44"/>
  <c r="F3350" i="44"/>
  <c r="F3328" i="44"/>
  <c r="F3326" i="44"/>
  <c r="F3324" i="44"/>
  <c r="F3322" i="44"/>
  <c r="F3320" i="44"/>
  <c r="F3318" i="44"/>
  <c r="F3316" i="44"/>
  <c r="F3314" i="44"/>
  <c r="F3312" i="44"/>
  <c r="F3310" i="44"/>
  <c r="F3308" i="44"/>
  <c r="F3306" i="44"/>
  <c r="F3304" i="44"/>
  <c r="F3302" i="44"/>
  <c r="F3300" i="44"/>
  <c r="F3297" i="44"/>
  <c r="F3295" i="44"/>
  <c r="F3292" i="44"/>
  <c r="F3290" i="44"/>
  <c r="F3221" i="44"/>
  <c r="F3219" i="44"/>
  <c r="F3217" i="44"/>
  <c r="F3215" i="44"/>
  <c r="F3214" i="44"/>
  <c r="F3211" i="44"/>
  <c r="F3209" i="44"/>
  <c r="F3207" i="44"/>
  <c r="F3205" i="44"/>
  <c r="F3203" i="44"/>
  <c r="F3200" i="44"/>
  <c r="F3197" i="44"/>
  <c r="F3194" i="44"/>
  <c r="F3192" i="44"/>
  <c r="F3177" i="44"/>
  <c r="F3174" i="44"/>
  <c r="F3170" i="44"/>
  <c r="F3167" i="44"/>
  <c r="F3164" i="44"/>
  <c r="F3161" i="44"/>
  <c r="F3160" i="44"/>
  <c r="F3157" i="44"/>
  <c r="F3156" i="44"/>
  <c r="F3153" i="44"/>
  <c r="F3150" i="44"/>
  <c r="F3147" i="44"/>
  <c r="F3144" i="44"/>
  <c r="F3140" i="44"/>
  <c r="F3136" i="44"/>
  <c r="F3133" i="44"/>
  <c r="F3132" i="44"/>
  <c r="F3131" i="44"/>
  <c r="F3130" i="44"/>
  <c r="F3126" i="44"/>
  <c r="F3112" i="44"/>
  <c r="F3090" i="44"/>
  <c r="F3088" i="44"/>
  <c r="F3086" i="44"/>
  <c r="F3084" i="44"/>
  <c r="F3082" i="44"/>
  <c r="F3080" i="44"/>
  <c r="F3078" i="44"/>
  <c r="F3076" i="44"/>
  <c r="F3074" i="44"/>
  <c r="F3072" i="44"/>
  <c r="F3070" i="44"/>
  <c r="F3068" i="44"/>
  <c r="F3066" i="44"/>
  <c r="F3064" i="44"/>
  <c r="F3062" i="44"/>
  <c r="F3059" i="44"/>
  <c r="F3057" i="44"/>
  <c r="F3054" i="44"/>
  <c r="F3052" i="44"/>
  <c r="F2983" i="44"/>
  <c r="F2981" i="44"/>
  <c r="F2979" i="44"/>
  <c r="F2977" i="44"/>
  <c r="F2976" i="44"/>
  <c r="F2973" i="44"/>
  <c r="F2971" i="44"/>
  <c r="F2969" i="44"/>
  <c r="F2967" i="44"/>
  <c r="F2965" i="44"/>
  <c r="F2962" i="44"/>
  <c r="F2959" i="44"/>
  <c r="F2956" i="44"/>
  <c r="F2954" i="44"/>
  <c r="F2939" i="44"/>
  <c r="F2936" i="44"/>
  <c r="F2932" i="44"/>
  <c r="F2929" i="44"/>
  <c r="F2926" i="44"/>
  <c r="F2923" i="44"/>
  <c r="F2922" i="44"/>
  <c r="F2919" i="44"/>
  <c r="F2918" i="44"/>
  <c r="F2915" i="44"/>
  <c r="F2912" i="44"/>
  <c r="F2909" i="44"/>
  <c r="F2906" i="44"/>
  <c r="F2902" i="44"/>
  <c r="F2898" i="44"/>
  <c r="F2895" i="44"/>
  <c r="F2894" i="44"/>
  <c r="F2893" i="44"/>
  <c r="F2892" i="44"/>
  <c r="F2888" i="44"/>
  <c r="F2852" i="44"/>
  <c r="F2850" i="44"/>
  <c r="F2848" i="44"/>
  <c r="F2846" i="44"/>
  <c r="F2844" i="44"/>
  <c r="F2842" i="44"/>
  <c r="F2840" i="44"/>
  <c r="F2838" i="44"/>
  <c r="F2836" i="44"/>
  <c r="F2834" i="44"/>
  <c r="F2832" i="44"/>
  <c r="F2830" i="44"/>
  <c r="F2828" i="44"/>
  <c r="F2826" i="44"/>
  <c r="F2824" i="44"/>
  <c r="F2821" i="44"/>
  <c r="F2819" i="44"/>
  <c r="F2816" i="44"/>
  <c r="F2814" i="44"/>
  <c r="F2745" i="44"/>
  <c r="F2743" i="44"/>
  <c r="F2741" i="44"/>
  <c r="F2739" i="44"/>
  <c r="F2738" i="44"/>
  <c r="F2735" i="44"/>
  <c r="F2733" i="44"/>
  <c r="F2731" i="44"/>
  <c r="F2729" i="44"/>
  <c r="F2727" i="44"/>
  <c r="F2726" i="44"/>
  <c r="F2723" i="44"/>
  <c r="F2722" i="44"/>
  <c r="F2719" i="44"/>
  <c r="F2718" i="44"/>
  <c r="F2715" i="44"/>
  <c r="F2713" i="44"/>
  <c r="F2698" i="44"/>
  <c r="F2695" i="44"/>
  <c r="F2691" i="44"/>
  <c r="F2688" i="44"/>
  <c r="F2685" i="44"/>
  <c r="F2682" i="44"/>
  <c r="F2681" i="44"/>
  <c r="F2678" i="44"/>
  <c r="F2677" i="44"/>
  <c r="F2674" i="44"/>
  <c r="F2671" i="44"/>
  <c r="F2668" i="44"/>
  <c r="F2665" i="44"/>
  <c r="F2661" i="44"/>
  <c r="F2657" i="44"/>
  <c r="F2654" i="44"/>
  <c r="F2653" i="44"/>
  <c r="F2652" i="44"/>
  <c r="F2651" i="44"/>
  <c r="F2647" i="44"/>
  <c r="F2612" i="44"/>
  <c r="F2610" i="44"/>
  <c r="F2608" i="44"/>
  <c r="F2606" i="44"/>
  <c r="F2604" i="44"/>
  <c r="F2602" i="44"/>
  <c r="F2600" i="44"/>
  <c r="F2598" i="44"/>
  <c r="F2596" i="44"/>
  <c r="F2594" i="44"/>
  <c r="F2592" i="44"/>
  <c r="F2590" i="44"/>
  <c r="F2588" i="44"/>
  <c r="F2586" i="44"/>
  <c r="F2584" i="44"/>
  <c r="F2581" i="44"/>
  <c r="F2579" i="44"/>
  <c r="F2576" i="44"/>
  <c r="F2574" i="44"/>
  <c r="D4239" i="44"/>
  <c r="D4237" i="44"/>
  <c r="D4236" i="44"/>
  <c r="D4235" i="44"/>
  <c r="D4234" i="44"/>
  <c r="D4233" i="44"/>
  <c r="D4225" i="44"/>
  <c r="D4223" i="44"/>
  <c r="D4222" i="44"/>
  <c r="D4221" i="44"/>
  <c r="D4220" i="44"/>
  <c r="D4219" i="44"/>
  <c r="D4218" i="44"/>
  <c r="D4038" i="44"/>
  <c r="D4036" i="44"/>
  <c r="D4035" i="44"/>
  <c r="D4034" i="44"/>
  <c r="D4033" i="44"/>
  <c r="D4032" i="44"/>
  <c r="D4025" i="44"/>
  <c r="D4023" i="44"/>
  <c r="D4022" i="44"/>
  <c r="D4021" i="44"/>
  <c r="D4020" i="44"/>
  <c r="D4019" i="44"/>
  <c r="D4018" i="44"/>
  <c r="D3841" i="44"/>
  <c r="D3839" i="44"/>
  <c r="D3838" i="44"/>
  <c r="D3837" i="44"/>
  <c r="D3836" i="44"/>
  <c r="D3835" i="44"/>
  <c r="D3827" i="44"/>
  <c r="D3825" i="44"/>
  <c r="D3824" i="44"/>
  <c r="D3823" i="44"/>
  <c r="D3822" i="44"/>
  <c r="D3821" i="44"/>
  <c r="D3820" i="44"/>
  <c r="D3602" i="44"/>
  <c r="D3600" i="44"/>
  <c r="D3599" i="44"/>
  <c r="D3598" i="44"/>
  <c r="D3597" i="44"/>
  <c r="D3596" i="44"/>
  <c r="D3588" i="44"/>
  <c r="D3586" i="44"/>
  <c r="D3585" i="44"/>
  <c r="D3584" i="44"/>
  <c r="D3583" i="44"/>
  <c r="D3582" i="44"/>
  <c r="D3581" i="44"/>
  <c r="D3364" i="44"/>
  <c r="D3362" i="44"/>
  <c r="D3361" i="44"/>
  <c r="D3360" i="44"/>
  <c r="D3359" i="44"/>
  <c r="D3358" i="44"/>
  <c r="D3350" i="44"/>
  <c r="D3348" i="44"/>
  <c r="D3347" i="44"/>
  <c r="D3346" i="44"/>
  <c r="D3345" i="44"/>
  <c r="D3344" i="44"/>
  <c r="D3343" i="44"/>
  <c r="D3126" i="44"/>
  <c r="D3124" i="44"/>
  <c r="D3123" i="44"/>
  <c r="D3122" i="44"/>
  <c r="D3121" i="44"/>
  <c r="D3120" i="44"/>
  <c r="D3112" i="44"/>
  <c r="D3110" i="44"/>
  <c r="D3109" i="44"/>
  <c r="D3108" i="44"/>
  <c r="D3107" i="44"/>
  <c r="D3106" i="44"/>
  <c r="D3105" i="44"/>
  <c r="D2888" i="44"/>
  <c r="D2886" i="44"/>
  <c r="D2885" i="44"/>
  <c r="D2884" i="44"/>
  <c r="D2883" i="44"/>
  <c r="D2882" i="44"/>
  <c r="D2875" i="44"/>
  <c r="D2873" i="44"/>
  <c r="D2872" i="44"/>
  <c r="D2871" i="44"/>
  <c r="D2870" i="44"/>
  <c r="D2869" i="44"/>
  <c r="D2868" i="44"/>
  <c r="D2647" i="44"/>
  <c r="D2645" i="44"/>
  <c r="D2644" i="44"/>
  <c r="D2643" i="44"/>
  <c r="D2642" i="44"/>
  <c r="D2641" i="44"/>
  <c r="D2634" i="44"/>
  <c r="D2632" i="44"/>
  <c r="D2631" i="44"/>
  <c r="D2630" i="44"/>
  <c r="D2629" i="44"/>
  <c r="D2628" i="44"/>
  <c r="D2627" i="44"/>
  <c r="F2505" i="44"/>
  <c r="F2503" i="44"/>
  <c r="F2501" i="44"/>
  <c r="F2499" i="44"/>
  <c r="F2498" i="44"/>
  <c r="F2495" i="44"/>
  <c r="F2493" i="44"/>
  <c r="F2491" i="44"/>
  <c r="F2489" i="44"/>
  <c r="F2487" i="44"/>
  <c r="F2484" i="44"/>
  <c r="F2481" i="44"/>
  <c r="F2478" i="44"/>
  <c r="F2476" i="44"/>
  <c r="F2461" i="44"/>
  <c r="F2458" i="44"/>
  <c r="F2454" i="44"/>
  <c r="F2451" i="44"/>
  <c r="F2448" i="44"/>
  <c r="F2445" i="44"/>
  <c r="F2444" i="44"/>
  <c r="F2441" i="44"/>
  <c r="F2440" i="44"/>
  <c r="F2437" i="44"/>
  <c r="F2434" i="44"/>
  <c r="F2431" i="44"/>
  <c r="F2428" i="44"/>
  <c r="F2424" i="44"/>
  <c r="F2420" i="44"/>
  <c r="F2417" i="44"/>
  <c r="F2416" i="44"/>
  <c r="F2415" i="44"/>
  <c r="F2414" i="44"/>
  <c r="F2410" i="44"/>
  <c r="D2410" i="44"/>
  <c r="D2408" i="44"/>
  <c r="D2407" i="44"/>
  <c r="D2406" i="44"/>
  <c r="D2405" i="44"/>
  <c r="D2404" i="44"/>
  <c r="D2397" i="44"/>
  <c r="F2397" i="44" s="1"/>
  <c r="D2395" i="44"/>
  <c r="D2394" i="44"/>
  <c r="D2393" i="44"/>
  <c r="D2392" i="44"/>
  <c r="D2391" i="44"/>
  <c r="D2390" i="44"/>
  <c r="F2375" i="44"/>
  <c r="F2373" i="44"/>
  <c r="F2371" i="44"/>
  <c r="F2369" i="44"/>
  <c r="F2367" i="44"/>
  <c r="F2365" i="44"/>
  <c r="F2363" i="44"/>
  <c r="F2361" i="44"/>
  <c r="F2359" i="44"/>
  <c r="F2357" i="44"/>
  <c r="F2355" i="44"/>
  <c r="F2353" i="44"/>
  <c r="F2351" i="44"/>
  <c r="F2349" i="44"/>
  <c r="F2347" i="44"/>
  <c r="F2344" i="44"/>
  <c r="F2342" i="44"/>
  <c r="F2339" i="44"/>
  <c r="F2337" i="44"/>
  <c r="F2268" i="44"/>
  <c r="F2266" i="44"/>
  <c r="F2264" i="44"/>
  <c r="F2262" i="44"/>
  <c r="F2261" i="44"/>
  <c r="F2258" i="44"/>
  <c r="F2256" i="44"/>
  <c r="F2254" i="44"/>
  <c r="F2252" i="44"/>
  <c r="F2250" i="44"/>
  <c r="F2247" i="44"/>
  <c r="F2244" i="44"/>
  <c r="F2241" i="44"/>
  <c r="F2239" i="44"/>
  <c r="F2224" i="44"/>
  <c r="F2221" i="44"/>
  <c r="F2217" i="44"/>
  <c r="F2214" i="44"/>
  <c r="F2211" i="44"/>
  <c r="F2208" i="44"/>
  <c r="F2205" i="44"/>
  <c r="F2202" i="44"/>
  <c r="F2199" i="44"/>
  <c r="F2196" i="44"/>
  <c r="F2193" i="44"/>
  <c r="F2192" i="44"/>
  <c r="F2188" i="44"/>
  <c r="F2184" i="44"/>
  <c r="F2183" i="44"/>
  <c r="F2180" i="44"/>
  <c r="F2179" i="44"/>
  <c r="F2178" i="44"/>
  <c r="F2177" i="44"/>
  <c r="D2173" i="44"/>
  <c r="F2173" i="44" s="1"/>
  <c r="D2171" i="44"/>
  <c r="D2170" i="44"/>
  <c r="D2169" i="44"/>
  <c r="D2168" i="44"/>
  <c r="D2167" i="44"/>
  <c r="D2160" i="44"/>
  <c r="F2160" i="44" s="1"/>
  <c r="D2158" i="44"/>
  <c r="D2157" i="44"/>
  <c r="D2156" i="44"/>
  <c r="D2155" i="44"/>
  <c r="D2154" i="44"/>
  <c r="D2153" i="44"/>
  <c r="F2142" i="44"/>
  <c r="F2140" i="44"/>
  <c r="F2138" i="44"/>
  <c r="F2136" i="44"/>
  <c r="F2134" i="44"/>
  <c r="F2132" i="44"/>
  <c r="F2130" i="44"/>
  <c r="F2128" i="44"/>
  <c r="F2126" i="44"/>
  <c r="F2124" i="44"/>
  <c r="F2122" i="44"/>
  <c r="F2120" i="44"/>
  <c r="F2118" i="44"/>
  <c r="F2116" i="44"/>
  <c r="F2114" i="44"/>
  <c r="F2111" i="44"/>
  <c r="F2109" i="44"/>
  <c r="F2106" i="44"/>
  <c r="F2104" i="44"/>
  <c r="F2072" i="44"/>
  <c r="F2070" i="44"/>
  <c r="F2068" i="44"/>
  <c r="F2066" i="44"/>
  <c r="F2065" i="44"/>
  <c r="F2062" i="44"/>
  <c r="F2060" i="44"/>
  <c r="F2058" i="44"/>
  <c r="F2056" i="44"/>
  <c r="F2054" i="44"/>
  <c r="F2053" i="44"/>
  <c r="F2050" i="44"/>
  <c r="F2049" i="44"/>
  <c r="F2046" i="44"/>
  <c r="F2045" i="44"/>
  <c r="F2042" i="44"/>
  <c r="F2040" i="44"/>
  <c r="F2025" i="44"/>
  <c r="F2022" i="44"/>
  <c r="F2018" i="44"/>
  <c r="F2015" i="44"/>
  <c r="F2012" i="44"/>
  <c r="F2009" i="44"/>
  <c r="F2008" i="44"/>
  <c r="F2005" i="44"/>
  <c r="F2004" i="44"/>
  <c r="F2001" i="44"/>
  <c r="F1998" i="44"/>
  <c r="F1995" i="44"/>
  <c r="F1992" i="44"/>
  <c r="F1988" i="44"/>
  <c r="F1984" i="44"/>
  <c r="F1981" i="44"/>
  <c r="F1980" i="44"/>
  <c r="F1979" i="44"/>
  <c r="F1978" i="44"/>
  <c r="F1974" i="44"/>
  <c r="D1974" i="44"/>
  <c r="D1972" i="44"/>
  <c r="D1971" i="44"/>
  <c r="D1970" i="44"/>
  <c r="D1969" i="44"/>
  <c r="D1968" i="44"/>
  <c r="F1961" i="44"/>
  <c r="D1961" i="44"/>
  <c r="D1959" i="44"/>
  <c r="D1958" i="44"/>
  <c r="D1957" i="44"/>
  <c r="D1956" i="44"/>
  <c r="D1955" i="44"/>
  <c r="D1954" i="44"/>
  <c r="F1941" i="44"/>
  <c r="F1939" i="44"/>
  <c r="F1937" i="44"/>
  <c r="F1935" i="44"/>
  <c r="F1933" i="44"/>
  <c r="F1931" i="44"/>
  <c r="F1929" i="44"/>
  <c r="F1927" i="44"/>
  <c r="F1925" i="44"/>
  <c r="F1923" i="44"/>
  <c r="F1921" i="44"/>
  <c r="F1919" i="44"/>
  <c r="F1917" i="44"/>
  <c r="F1915" i="44"/>
  <c r="F1913" i="44"/>
  <c r="F1910" i="44"/>
  <c r="F1908" i="44"/>
  <c r="F1905" i="44"/>
  <c r="F1903" i="44"/>
  <c r="F1834" i="44"/>
  <c r="F1832" i="44"/>
  <c r="F1830" i="44"/>
  <c r="F1828" i="44"/>
  <c r="F1827" i="44"/>
  <c r="F1824" i="44"/>
  <c r="F1822" i="44"/>
  <c r="F1820" i="44"/>
  <c r="F1818" i="44"/>
  <c r="F1816" i="44"/>
  <c r="F1813" i="44"/>
  <c r="F1810" i="44"/>
  <c r="F1807" i="44"/>
  <c r="F1805" i="44"/>
  <c r="F1789" i="44"/>
  <c r="F1788" i="44"/>
  <c r="F1769" i="44"/>
  <c r="F1755" i="44"/>
  <c r="F1741" i="44"/>
  <c r="F1734" i="44"/>
  <c r="F1733" i="44"/>
  <c r="F1732" i="44"/>
  <c r="F1728" i="44"/>
  <c r="F1727" i="44"/>
  <c r="F1726" i="44"/>
  <c r="F1725" i="44"/>
  <c r="F1724" i="44"/>
  <c r="F1723" i="44"/>
  <c r="F1722" i="44"/>
  <c r="F1721" i="44"/>
  <c r="F1720" i="44"/>
  <c r="F1719" i="44"/>
  <c r="F1713" i="44"/>
  <c r="F1693" i="44"/>
  <c r="F1682" i="44"/>
  <c r="F1679" i="44"/>
  <c r="F1676" i="44"/>
  <c r="F1672" i="44"/>
  <c r="F1660" i="44"/>
  <c r="F1657" i="44"/>
  <c r="F1654" i="44"/>
  <c r="F1651" i="44"/>
  <c r="F1648" i="44"/>
  <c r="F1645" i="44"/>
  <c r="F1642" i="44"/>
  <c r="F1639" i="44"/>
  <c r="F1636" i="44"/>
  <c r="F1633" i="44"/>
  <c r="F1630" i="44"/>
  <c r="F1627" i="44"/>
  <c r="F1626" i="44"/>
  <c r="F1625" i="44"/>
  <c r="F1622" i="44"/>
  <c r="F1621" i="44"/>
  <c r="F1618" i="44"/>
  <c r="F1617" i="44"/>
  <c r="F1616" i="44"/>
  <c r="F1615" i="44"/>
  <c r="F1612" i="44"/>
  <c r="F1611" i="44"/>
  <c r="F1610" i="44"/>
  <c r="F1609" i="44"/>
  <c r="F1606" i="44"/>
  <c r="F1603" i="44"/>
  <c r="F1600" i="44"/>
  <c r="F1596" i="44"/>
  <c r="F1592" i="44"/>
  <c r="F1589" i="44"/>
  <c r="F1588" i="44"/>
  <c r="F1585" i="44"/>
  <c r="F1580" i="44"/>
  <c r="F1579" i="44"/>
  <c r="F1575" i="44"/>
  <c r="F1572" i="44"/>
  <c r="F1569" i="44"/>
  <c r="F1566" i="44"/>
  <c r="F1560" i="44"/>
  <c r="F1550" i="44"/>
  <c r="D1548" i="44"/>
  <c r="D1547" i="44"/>
  <c r="D1546" i="44"/>
  <c r="D1545" i="44"/>
  <c r="D1544" i="44"/>
  <c r="D1543" i="44"/>
  <c r="F1536" i="44"/>
  <c r="F1532" i="44"/>
  <c r="F1531" i="44"/>
  <c r="F1527" i="44"/>
  <c r="F1513" i="44"/>
  <c r="F1499" i="44"/>
  <c r="F1467" i="44"/>
  <c r="F1429" i="44"/>
  <c r="F1427" i="44"/>
  <c r="F1390" i="44"/>
  <c r="F1389" i="44"/>
  <c r="F1370" i="44"/>
  <c r="F1356" i="44"/>
  <c r="F1342" i="44"/>
  <c r="F1335" i="44"/>
  <c r="F1334" i="44"/>
  <c r="F1333" i="44"/>
  <c r="F1329" i="44"/>
  <c r="F1328" i="44"/>
  <c r="F1327" i="44"/>
  <c r="F1326" i="44"/>
  <c r="F1325" i="44"/>
  <c r="F1324" i="44"/>
  <c r="F1323" i="44"/>
  <c r="F1322" i="44"/>
  <c r="F1321" i="44"/>
  <c r="F1320" i="44"/>
  <c r="F1314" i="44"/>
  <c r="F1300" i="44"/>
  <c r="F1291" i="44"/>
  <c r="F1289" i="44"/>
  <c r="F1286" i="44"/>
  <c r="F1283" i="44"/>
  <c r="F1279" i="44"/>
  <c r="F1267" i="44"/>
  <c r="F1264" i="44"/>
  <c r="F1261" i="44"/>
  <c r="F1258" i="44"/>
  <c r="F1255" i="44"/>
  <c r="F1252" i="44"/>
  <c r="F1249" i="44"/>
  <c r="F1246" i="44"/>
  <c r="F1243" i="44"/>
  <c r="F1240" i="44"/>
  <c r="F1237" i="44"/>
  <c r="F1234" i="44"/>
  <c r="F1233" i="44"/>
  <c r="F1232" i="44"/>
  <c r="F1229" i="44"/>
  <c r="F1228" i="44"/>
  <c r="F1225" i="44"/>
  <c r="F1224" i="44"/>
  <c r="F1223" i="44"/>
  <c r="F1222" i="44"/>
  <c r="F1219" i="44"/>
  <c r="F1218" i="44"/>
  <c r="F1217" i="44"/>
  <c r="F1216" i="44"/>
  <c r="F1213" i="44"/>
  <c r="F1210" i="44"/>
  <c r="F1207" i="44"/>
  <c r="F1203" i="44"/>
  <c r="F1200" i="44"/>
  <c r="F1199" i="44"/>
  <c r="F1195" i="44"/>
  <c r="F1190" i="44"/>
  <c r="F1189" i="44"/>
  <c r="F1188" i="44"/>
  <c r="F1184" i="44"/>
  <c r="F1181" i="44"/>
  <c r="F1178" i="44"/>
  <c r="F1175" i="44"/>
  <c r="F1172" i="44"/>
  <c r="F1168" i="44"/>
  <c r="F1164" i="44"/>
  <c r="F1150" i="44"/>
  <c r="F1112" i="44"/>
  <c r="F1110" i="44"/>
  <c r="F1072" i="44"/>
  <c r="F1071" i="44"/>
  <c r="F1052" i="44"/>
  <c r="F1038" i="44"/>
  <c r="F1024" i="44"/>
  <c r="F1017" i="44"/>
  <c r="F1016" i="44"/>
  <c r="F1015" i="44"/>
  <c r="F1011" i="44"/>
  <c r="F1010" i="44"/>
  <c r="F1009" i="44"/>
  <c r="F1008" i="44"/>
  <c r="F1007" i="44"/>
  <c r="F1006" i="44"/>
  <c r="F1005" i="44"/>
  <c r="F1004" i="44"/>
  <c r="F1003" i="44"/>
  <c r="F1002" i="44"/>
  <c r="F996" i="44"/>
  <c r="F979" i="44"/>
  <c r="F976" i="44"/>
  <c r="F965" i="44"/>
  <c r="F962" i="44"/>
  <c r="F959" i="44"/>
  <c r="F955" i="44"/>
  <c r="F943" i="44"/>
  <c r="F940" i="44"/>
  <c r="F937" i="44"/>
  <c r="F934" i="44"/>
  <c r="F931" i="44"/>
  <c r="F928" i="44"/>
  <c r="F925" i="44"/>
  <c r="F922" i="44"/>
  <c r="F919" i="44"/>
  <c r="F916" i="44"/>
  <c r="F913" i="44"/>
  <c r="F910" i="44"/>
  <c r="F909" i="44"/>
  <c r="F908" i="44"/>
  <c r="F907" i="44"/>
  <c r="F904" i="44"/>
  <c r="F903" i="44"/>
  <c r="F902" i="44"/>
  <c r="F899" i="44"/>
  <c r="F898" i="44"/>
  <c r="F897" i="44"/>
  <c r="F896" i="44"/>
  <c r="F895" i="44"/>
  <c r="F892" i="44"/>
  <c r="F891" i="44"/>
  <c r="F890" i="44"/>
  <c r="F889" i="44"/>
  <c r="F886" i="44"/>
  <c r="F883" i="44"/>
  <c r="F880" i="44"/>
  <c r="F876" i="44"/>
  <c r="F872" i="44"/>
  <c r="F869" i="44"/>
  <c r="F868" i="44"/>
  <c r="F866" i="44"/>
  <c r="F863" i="44"/>
  <c r="F858" i="44"/>
  <c r="F857" i="44"/>
  <c r="F855" i="44"/>
  <c r="F851" i="44"/>
  <c r="F848" i="44"/>
  <c r="F845" i="44"/>
  <c r="F842" i="44"/>
  <c r="F838" i="44"/>
  <c r="F836" i="44"/>
  <c r="F826" i="44"/>
  <c r="D824" i="44"/>
  <c r="D823" i="44"/>
  <c r="D822" i="44"/>
  <c r="D821" i="44"/>
  <c r="D820" i="44"/>
  <c r="D819" i="44"/>
  <c r="F812" i="44"/>
  <c r="F808" i="44"/>
  <c r="F804" i="44"/>
  <c r="F790" i="44"/>
  <c r="F752" i="44"/>
  <c r="F750" i="44"/>
  <c r="F712" i="44"/>
  <c r="F711" i="44"/>
  <c r="F692" i="44"/>
  <c r="F678" i="44"/>
  <c r="F673" i="44"/>
  <c r="F659" i="44"/>
  <c r="F651" i="44"/>
  <c r="F650" i="44"/>
  <c r="F649" i="44"/>
  <c r="F648" i="44"/>
  <c r="F647" i="44"/>
  <c r="F646" i="44"/>
  <c r="F645" i="44"/>
  <c r="F644" i="44"/>
  <c r="F643" i="44"/>
  <c r="F642" i="44"/>
  <c r="F639" i="44"/>
  <c r="F636" i="44"/>
  <c r="F616" i="44"/>
  <c r="F605" i="44"/>
  <c r="F602" i="44"/>
  <c r="F599" i="44"/>
  <c r="F595" i="44"/>
  <c r="F583" i="44"/>
  <c r="F580" i="44"/>
  <c r="F577" i="44"/>
  <c r="F574" i="44"/>
  <c r="F571" i="44"/>
  <c r="F568" i="44"/>
  <c r="F565" i="44"/>
  <c r="F562" i="44"/>
  <c r="F559" i="44"/>
  <c r="F556" i="44"/>
  <c r="F553" i="44"/>
  <c r="F550" i="44"/>
  <c r="F549" i="44"/>
  <c r="F548" i="44"/>
  <c r="F545" i="44"/>
  <c r="F544" i="44"/>
  <c r="F541" i="44"/>
  <c r="F540" i="44"/>
  <c r="F539" i="44"/>
  <c r="F538" i="44"/>
  <c r="F535" i="44"/>
  <c r="F534" i="44"/>
  <c r="F533" i="44"/>
  <c r="F532" i="44"/>
  <c r="F529" i="44"/>
  <c r="F526" i="44"/>
  <c r="F523" i="44"/>
  <c r="F519" i="44"/>
  <c r="F515" i="44"/>
  <c r="F512" i="44"/>
  <c r="F511" i="44"/>
  <c r="F510" i="44"/>
  <c r="F507" i="44"/>
  <c r="F502" i="44"/>
  <c r="F501" i="44"/>
  <c r="F500" i="44"/>
  <c r="F496" i="44"/>
  <c r="F493" i="44"/>
  <c r="F490" i="44"/>
  <c r="F487" i="44"/>
  <c r="F484" i="44"/>
  <c r="F481" i="44"/>
  <c r="F471" i="44"/>
  <c r="D469" i="44"/>
  <c r="D468" i="44"/>
  <c r="D467" i="44"/>
  <c r="D466" i="44"/>
  <c r="D465" i="44"/>
  <c r="D464" i="44"/>
  <c r="F457" i="44"/>
  <c r="F453" i="44"/>
  <c r="F449" i="44"/>
  <c r="F435" i="44"/>
  <c r="F395" i="44"/>
  <c r="F393" i="44"/>
  <c r="F355" i="44"/>
  <c r="F354" i="44"/>
  <c r="F335" i="44"/>
  <c r="F321" i="44"/>
  <c r="F308" i="44"/>
  <c r="F316" i="44" s="1"/>
  <c r="F300" i="44"/>
  <c r="F299" i="44"/>
  <c r="F298" i="44"/>
  <c r="F294" i="44"/>
  <c r="F293" i="44"/>
  <c r="F292" i="44"/>
  <c r="F291" i="44"/>
  <c r="F290" i="44"/>
  <c r="F289" i="44"/>
  <c r="F288" i="44"/>
  <c r="F287" i="44"/>
  <c r="F286" i="44"/>
  <c r="F285" i="44"/>
  <c r="F279" i="44"/>
  <c r="F257" i="44"/>
  <c r="F259" i="44" s="1"/>
  <c r="F248" i="44"/>
  <c r="F245" i="44"/>
  <c r="F242" i="44"/>
  <c r="F238" i="44"/>
  <c r="F226" i="44"/>
  <c r="F223" i="44"/>
  <c r="F220" i="44"/>
  <c r="F217" i="44"/>
  <c r="F214" i="44"/>
  <c r="F211" i="44"/>
  <c r="F208" i="44"/>
  <c r="F205" i="44"/>
  <c r="F202" i="44"/>
  <c r="F199" i="44"/>
  <c r="F196" i="44"/>
  <c r="F193" i="44"/>
  <c r="F192" i="44"/>
  <c r="F191" i="44"/>
  <c r="F188" i="44"/>
  <c r="F187" i="44"/>
  <c r="F184" i="44"/>
  <c r="F183" i="44"/>
  <c r="F182" i="44"/>
  <c r="F181" i="44"/>
  <c r="F178" i="44"/>
  <c r="F177" i="44"/>
  <c r="F176" i="44"/>
  <c r="F175" i="44"/>
  <c r="F172" i="44"/>
  <c r="F169" i="44"/>
  <c r="F166" i="44"/>
  <c r="F162" i="44"/>
  <c r="F158" i="44"/>
  <c r="F155" i="44"/>
  <c r="F154" i="44"/>
  <c r="F153" i="44"/>
  <c r="F150" i="44"/>
  <c r="F145" i="44"/>
  <c r="F144" i="44"/>
  <c r="F143" i="44"/>
  <c r="F139" i="44"/>
  <c r="F136" i="44"/>
  <c r="F133" i="44"/>
  <c r="F130" i="44"/>
  <c r="F124" i="44"/>
  <c r="F114" i="44"/>
  <c r="D112" i="44"/>
  <c r="D111" i="44"/>
  <c r="D110" i="44"/>
  <c r="D109" i="44"/>
  <c r="D108" i="44"/>
  <c r="D107" i="44"/>
  <c r="F100" i="44"/>
  <c r="F96" i="44"/>
  <c r="F92" i="44"/>
  <c r="F78" i="44"/>
  <c r="F38" i="44"/>
  <c r="F36" i="44"/>
  <c r="F4" i="43"/>
  <c r="F5" i="43" s="1"/>
  <c r="F6" i="43" s="1"/>
  <c r="C191" i="41"/>
  <c r="G189" i="41"/>
  <c r="B189" i="41"/>
  <c r="A189" i="41"/>
  <c r="G186" i="41"/>
  <c r="B186" i="41"/>
  <c r="A186" i="41" s="1"/>
  <c r="G183" i="41"/>
  <c r="B183" i="41"/>
  <c r="A183" i="41"/>
  <c r="G180" i="41"/>
  <c r="B180" i="41"/>
  <c r="A180" i="41"/>
  <c r="B179" i="41"/>
  <c r="B182" i="41" s="1"/>
  <c r="A182" i="41" s="1"/>
  <c r="A179" i="41"/>
  <c r="G177" i="41"/>
  <c r="G191" i="41" s="1"/>
  <c r="G200" i="41" s="1"/>
  <c r="B177" i="41"/>
  <c r="A177" i="41"/>
  <c r="A176" i="41"/>
  <c r="C163" i="41"/>
  <c r="B162" i="41"/>
  <c r="A162" i="41" s="1"/>
  <c r="G161" i="41"/>
  <c r="B161" i="41"/>
  <c r="A161" i="41" s="1"/>
  <c r="G158" i="41"/>
  <c r="B158" i="41"/>
  <c r="A158" i="41" s="1"/>
  <c r="G155" i="41"/>
  <c r="A155" i="41"/>
  <c r="G152" i="41"/>
  <c r="A152" i="41"/>
  <c r="G149" i="41"/>
  <c r="B149" i="41"/>
  <c r="A149" i="41"/>
  <c r="G146" i="41"/>
  <c r="B146" i="41"/>
  <c r="A146" i="41" s="1"/>
  <c r="G143" i="41"/>
  <c r="B143" i="41"/>
  <c r="A143" i="41" s="1"/>
  <c r="G140" i="41"/>
  <c r="G139" i="41"/>
  <c r="G138" i="41"/>
  <c r="G136" i="41"/>
  <c r="G135" i="41"/>
  <c r="G133" i="41"/>
  <c r="G132" i="41"/>
  <c r="B132" i="41"/>
  <c r="A132" i="41"/>
  <c r="G131" i="41"/>
  <c r="B131" i="41"/>
  <c r="A131" i="41" s="1"/>
  <c r="G130" i="41"/>
  <c r="B130" i="41"/>
  <c r="A130" i="41" s="1"/>
  <c r="A129" i="41"/>
  <c r="G126" i="41"/>
  <c r="A125" i="41"/>
  <c r="A122" i="41"/>
  <c r="A121" i="41"/>
  <c r="G119" i="41"/>
  <c r="B119" i="41"/>
  <c r="A119" i="41"/>
  <c r="G116" i="41"/>
  <c r="B116" i="41"/>
  <c r="A116" i="41"/>
  <c r="B114" i="41"/>
  <c r="G113" i="41"/>
  <c r="B113" i="41"/>
  <c r="A113" i="41"/>
  <c r="G110" i="41"/>
  <c r="B110" i="41"/>
  <c r="A110" i="41"/>
  <c r="G107" i="41"/>
  <c r="B107" i="41"/>
  <c r="A107" i="41" s="1"/>
  <c r="G104" i="41"/>
  <c r="G163" i="41" s="1"/>
  <c r="G198" i="41" s="1"/>
  <c r="B104" i="41"/>
  <c r="B103" i="41"/>
  <c r="A103" i="41"/>
  <c r="G98" i="41"/>
  <c r="B97" i="41"/>
  <c r="A97" i="41"/>
  <c r="G95" i="41"/>
  <c r="A94" i="41"/>
  <c r="G92" i="41"/>
  <c r="A92" i="41"/>
  <c r="C71" i="41"/>
  <c r="G69" i="41"/>
  <c r="B69" i="41"/>
  <c r="A69" i="41"/>
  <c r="G66" i="41"/>
  <c r="B66" i="41"/>
  <c r="A66" i="41"/>
  <c r="G63" i="41"/>
  <c r="B63" i="41"/>
  <c r="A63" i="41"/>
  <c r="G60" i="41"/>
  <c r="A60" i="41"/>
  <c r="G57" i="41"/>
  <c r="A57" i="41"/>
  <c r="G54" i="41"/>
  <c r="A54" i="41"/>
  <c r="G51" i="41"/>
  <c r="B51" i="41"/>
  <c r="A51" i="41"/>
  <c r="G50" i="41"/>
  <c r="B50" i="41"/>
  <c r="A50" i="41" s="1"/>
  <c r="A49" i="41"/>
  <c r="G45" i="41"/>
  <c r="B45" i="41"/>
  <c r="A45" i="41"/>
  <c r="G42" i="41"/>
  <c r="G41" i="41"/>
  <c r="G40" i="41"/>
  <c r="G39" i="41"/>
  <c r="G38" i="41"/>
  <c r="B38" i="41"/>
  <c r="A38" i="41"/>
  <c r="G37" i="41"/>
  <c r="A36" i="41"/>
  <c r="B32" i="41"/>
  <c r="G31" i="41"/>
  <c r="B31" i="41"/>
  <c r="A31" i="41" s="1"/>
  <c r="G28" i="41"/>
  <c r="B28" i="41"/>
  <c r="A28" i="41"/>
  <c r="G22" i="41"/>
  <c r="G19" i="41"/>
  <c r="G71" i="41" s="1"/>
  <c r="G196" i="41" s="1"/>
  <c r="G202" i="41" s="1"/>
  <c r="B18" i="41"/>
  <c r="A16" i="41"/>
  <c r="G21" i="40"/>
  <c r="C21" i="40"/>
  <c r="G20" i="40"/>
  <c r="C20" i="40"/>
  <c r="G19" i="40"/>
  <c r="C19" i="40"/>
  <c r="F350" i="44" l="1"/>
  <c r="F356" i="44"/>
  <c r="F4091" i="44"/>
  <c r="F2614" i="44"/>
  <c r="F3938" i="44"/>
  <c r="F969" i="44"/>
  <c r="F3092" i="44"/>
  <c r="F4296" i="44"/>
  <c r="F3461" i="44"/>
  <c r="F252" i="44"/>
  <c r="F2747" i="44"/>
  <c r="F3568" i="44"/>
  <c r="F4135" i="44"/>
  <c r="F2985" i="44"/>
  <c r="F3223" i="44"/>
  <c r="F609" i="44"/>
  <c r="F1293" i="44"/>
  <c r="F1396" i="44" s="1"/>
  <c r="F4389" i="44" s="1"/>
  <c r="F4008" i="44"/>
  <c r="F4205" i="44"/>
  <c r="F3330" i="44"/>
  <c r="F3702" i="44"/>
  <c r="F3809" i="44"/>
  <c r="F2377" i="44"/>
  <c r="F2854" i="44"/>
  <c r="F4375" i="44"/>
  <c r="F4415" i="44" s="1"/>
  <c r="F1686" i="44"/>
  <c r="F1792" i="44"/>
  <c r="F2074" i="44"/>
  <c r="F302" i="44"/>
  <c r="F358" i="44" s="1"/>
  <c r="F2507" i="44"/>
  <c r="F1393" i="44"/>
  <c r="F1075" i="44"/>
  <c r="F1078" i="44" s="1"/>
  <c r="F4387" i="44" s="1"/>
  <c r="F2270" i="44"/>
  <c r="F1836" i="44"/>
  <c r="F715" i="44"/>
  <c r="F1943" i="44"/>
  <c r="F2144" i="44"/>
  <c r="F3894" i="44"/>
  <c r="F3655" i="44"/>
  <c r="F3417" i="44"/>
  <c r="F3179" i="44"/>
  <c r="F2941" i="44"/>
  <c r="F2700" i="44"/>
  <c r="F2226" i="44"/>
  <c r="F2027" i="44"/>
  <c r="F2463" i="44"/>
  <c r="F2466" i="44" s="1"/>
  <c r="F4397" i="44" s="1"/>
  <c r="G17" i="40"/>
  <c r="G23" i="40" s="1"/>
  <c r="G24" i="40" s="1"/>
  <c r="G25" i="40" s="1"/>
  <c r="A104" i="41"/>
  <c r="B106" i="41"/>
  <c r="A106" i="41" s="1"/>
  <c r="B185" i="41"/>
  <c r="A185" i="41" s="1"/>
  <c r="A18" i="41"/>
  <c r="B21" i="41"/>
  <c r="B109" i="41"/>
  <c r="A109" i="41" s="1"/>
  <c r="F361" i="44" l="1"/>
  <c r="F4383" i="44" s="1"/>
  <c r="F3658" i="44"/>
  <c r="F4407" i="44" s="1"/>
  <c r="F4094" i="44"/>
  <c r="F4411" i="44" s="1"/>
  <c r="F2030" i="44"/>
  <c r="F4393" i="44" s="1"/>
  <c r="F2703" i="44"/>
  <c r="F4399" i="44" s="1"/>
  <c r="F2944" i="44"/>
  <c r="F4401" i="44" s="1"/>
  <c r="F718" i="44"/>
  <c r="F4385" i="44" s="1"/>
  <c r="F3182" i="44"/>
  <c r="F4403" i="44" s="1"/>
  <c r="F4299" i="44"/>
  <c r="F4413" i="44" s="1"/>
  <c r="F3420" i="44"/>
  <c r="F4405" i="44" s="1"/>
  <c r="F3897" i="44"/>
  <c r="F4409" i="44" s="1"/>
  <c r="F2229" i="44"/>
  <c r="F4395" i="44" s="1"/>
  <c r="F1795" i="44"/>
  <c r="F4391" i="44" s="1"/>
  <c r="B112" i="41"/>
  <c r="A112" i="41" s="1"/>
  <c r="B27" i="41"/>
  <c r="A21" i="41"/>
  <c r="B188" i="41"/>
  <c r="A188" i="41" s="1"/>
  <c r="B30" i="41"/>
  <c r="A30" i="41" s="1"/>
  <c r="F4417" i="44" l="1"/>
  <c r="B82" i="21" s="1"/>
  <c r="A27" i="41"/>
  <c r="B35" i="41"/>
  <c r="B44" i="41"/>
  <c r="A44" i="41" s="1"/>
  <c r="B115" i="41"/>
  <c r="A115" i="41" l="1"/>
  <c r="B118" i="41"/>
  <c r="A35" i="41"/>
  <c r="B48" i="41"/>
  <c r="B53" i="41"/>
  <c r="A53" i="41" s="1"/>
  <c r="A48" i="41" l="1"/>
  <c r="B56" i="41"/>
  <c r="A56" i="41" s="1"/>
  <c r="A118" i="41"/>
  <c r="B124" i="41"/>
  <c r="A124" i="41" l="1"/>
  <c r="B128" i="41"/>
  <c r="B59" i="41"/>
  <c r="A59" i="41" l="1"/>
  <c r="B62" i="41"/>
  <c r="A62" i="41" s="1"/>
  <c r="B65" i="41"/>
  <c r="A65" i="41" s="1"/>
  <c r="A128" i="41"/>
  <c r="B135" i="41"/>
  <c r="B68" i="41" l="1"/>
  <c r="A68" i="41" s="1"/>
  <c r="A135" i="41"/>
  <c r="B138" i="41"/>
  <c r="B139" i="41" l="1"/>
  <c r="A138" i="41"/>
  <c r="A139" i="41" l="1"/>
  <c r="B142" i="41"/>
  <c r="A142" i="41" l="1"/>
  <c r="B145" i="41"/>
  <c r="A145" i="41" l="1"/>
  <c r="B148" i="41"/>
  <c r="A148" i="41" l="1"/>
  <c r="B151" i="41"/>
  <c r="A151" i="41" l="1"/>
  <c r="B154" i="41"/>
  <c r="A154" i="41" l="1"/>
  <c r="B157" i="41"/>
  <c r="A157" i="41" l="1"/>
  <c r="B160" i="41"/>
  <c r="A160" i="41" s="1"/>
  <c r="B680" i="39" l="1"/>
  <c r="B679" i="39"/>
  <c r="B678" i="39"/>
  <c r="B677" i="39"/>
  <c r="F671" i="39"/>
  <c r="F669" i="39"/>
  <c r="F667" i="39"/>
  <c r="F665" i="39"/>
  <c r="F663" i="39"/>
  <c r="F661" i="39"/>
  <c r="F659" i="39"/>
  <c r="F657" i="39"/>
  <c r="F655" i="39"/>
  <c r="F654" i="39"/>
  <c r="F653" i="39"/>
  <c r="F648" i="39"/>
  <c r="F646" i="39"/>
  <c r="F644" i="39"/>
  <c r="F673" i="39" s="1"/>
  <c r="F680" i="39" s="1"/>
  <c r="F642" i="39"/>
  <c r="F640" i="39"/>
  <c r="F637" i="39"/>
  <c r="F679" i="39" s="1"/>
  <c r="F635" i="39"/>
  <c r="F633" i="39"/>
  <c r="F631" i="39"/>
  <c r="F629" i="39"/>
  <c r="F627" i="39"/>
  <c r="F625" i="39"/>
  <c r="F623" i="39"/>
  <c r="F621" i="39"/>
  <c r="F619" i="39"/>
  <c r="F615" i="39"/>
  <c r="F613" i="39"/>
  <c r="F611" i="39"/>
  <c r="F609" i="39"/>
  <c r="F607" i="39"/>
  <c r="F605" i="39"/>
  <c r="F603" i="39"/>
  <c r="F601" i="39"/>
  <c r="F599" i="39"/>
  <c r="F597" i="39"/>
  <c r="F591" i="39"/>
  <c r="F590" i="39"/>
  <c r="F587" i="39"/>
  <c r="F584" i="39"/>
  <c r="F583" i="39"/>
  <c r="F582" i="39"/>
  <c r="F581" i="39"/>
  <c r="F580" i="39"/>
  <c r="F579" i="39"/>
  <c r="F578" i="39"/>
  <c r="F577" i="39"/>
  <c r="F576" i="39"/>
  <c r="F575" i="39"/>
  <c r="F574" i="39"/>
  <c r="F570" i="39"/>
  <c r="F569" i="39"/>
  <c r="F568" i="39"/>
  <c r="F567" i="39"/>
  <c r="F563" i="39"/>
  <c r="F562" i="39"/>
  <c r="F561" i="39"/>
  <c r="F560" i="39"/>
  <c r="F559" i="39"/>
  <c r="F558" i="39"/>
  <c r="F557" i="39"/>
  <c r="D553" i="39"/>
  <c r="F553" i="39" s="1"/>
  <c r="F552" i="39"/>
  <c r="D552" i="39"/>
  <c r="D551" i="39"/>
  <c r="F551" i="39" s="1"/>
  <c r="F549" i="39"/>
  <c r="F548" i="39"/>
  <c r="F547" i="39"/>
  <c r="F542" i="39"/>
  <c r="D542" i="39"/>
  <c r="D541" i="39"/>
  <c r="F541" i="39" s="1"/>
  <c r="D540" i="39"/>
  <c r="F540" i="39" s="1"/>
  <c r="F538" i="39"/>
  <c r="F537" i="39"/>
  <c r="F536" i="39"/>
  <c r="F531" i="39"/>
  <c r="D531" i="39"/>
  <c r="F530" i="39"/>
  <c r="D530" i="39"/>
  <c r="F526" i="39"/>
  <c r="F525" i="39"/>
  <c r="F517" i="39"/>
  <c r="F516" i="39"/>
  <c r="F515" i="39"/>
  <c r="E520" i="39" s="1"/>
  <c r="F520" i="39" s="1"/>
  <c r="D511" i="39"/>
  <c r="F511" i="39" s="1"/>
  <c r="D510" i="39"/>
  <c r="F510" i="39" s="1"/>
  <c r="D508" i="39"/>
  <c r="F508" i="39" s="1"/>
  <c r="D507" i="39"/>
  <c r="F507" i="39" s="1"/>
  <c r="D506" i="39"/>
  <c r="F506" i="39" s="1"/>
  <c r="D505" i="39"/>
  <c r="F504" i="39"/>
  <c r="D504" i="39"/>
  <c r="D503" i="39"/>
  <c r="F503" i="39" s="1"/>
  <c r="F501" i="39"/>
  <c r="D501" i="39"/>
  <c r="F500" i="39"/>
  <c r="D500" i="39"/>
  <c r="F499" i="39"/>
  <c r="D499" i="39"/>
  <c r="F498" i="39"/>
  <c r="D498" i="39"/>
  <c r="F497" i="39"/>
  <c r="D497" i="39"/>
  <c r="F496" i="39"/>
  <c r="D496" i="39"/>
  <c r="D495" i="39"/>
  <c r="F495" i="39" s="1"/>
  <c r="F494" i="39"/>
  <c r="D494" i="39"/>
  <c r="F493" i="39"/>
  <c r="D493" i="39"/>
  <c r="F489" i="39"/>
  <c r="F488" i="39"/>
  <c r="F486" i="39"/>
  <c r="F485" i="39"/>
  <c r="F484" i="39"/>
  <c r="F482" i="39"/>
  <c r="F481" i="39"/>
  <c r="F479" i="39"/>
  <c r="F478" i="39"/>
  <c r="F477" i="39"/>
  <c r="F476" i="39"/>
  <c r="F475" i="39"/>
  <c r="F474" i="39"/>
  <c r="F473" i="39"/>
  <c r="F472" i="39"/>
  <c r="F471" i="39"/>
  <c r="A464" i="39"/>
  <c r="A463" i="39"/>
  <c r="A462" i="39"/>
  <c r="A461" i="39"/>
  <c r="F455" i="39"/>
  <c r="F454" i="39"/>
  <c r="F453" i="39"/>
  <c r="F458" i="39" s="1"/>
  <c r="F464" i="39" s="1"/>
  <c r="F446" i="39"/>
  <c r="D446" i="39"/>
  <c r="F445" i="39"/>
  <c r="D445" i="39"/>
  <c r="F441" i="39"/>
  <c r="F440" i="39"/>
  <c r="D436" i="39"/>
  <c r="F436" i="39" s="1"/>
  <c r="D435" i="39"/>
  <c r="F435" i="39" s="1"/>
  <c r="D434" i="39"/>
  <c r="F434" i="39" s="1"/>
  <c r="D433" i="39"/>
  <c r="F433" i="39" s="1"/>
  <c r="D432" i="39"/>
  <c r="F432" i="39" s="1"/>
  <c r="F428" i="39"/>
  <c r="F427" i="39"/>
  <c r="F426" i="39"/>
  <c r="F425" i="39"/>
  <c r="F424" i="39"/>
  <c r="F449" i="39" s="1"/>
  <c r="F463" i="39" s="1"/>
  <c r="F419" i="39"/>
  <c r="F418" i="39"/>
  <c r="F417" i="39"/>
  <c r="F416" i="39"/>
  <c r="F415" i="39"/>
  <c r="F414" i="39"/>
  <c r="F413" i="39"/>
  <c r="F412" i="39"/>
  <c r="F409" i="39"/>
  <c r="F407" i="39"/>
  <c r="F405" i="39"/>
  <c r="F403" i="39"/>
  <c r="F401" i="39"/>
  <c r="F399" i="39"/>
  <c r="F397" i="39"/>
  <c r="F395" i="39"/>
  <c r="D392" i="39"/>
  <c r="F392" i="39" s="1"/>
  <c r="D391" i="39"/>
  <c r="F391" i="39" s="1"/>
  <c r="F389" i="39"/>
  <c r="F388" i="39"/>
  <c r="D383" i="39"/>
  <c r="F383" i="39" s="1"/>
  <c r="F381" i="39"/>
  <c r="D376" i="39"/>
  <c r="F376" i="39" s="1"/>
  <c r="D375" i="39"/>
  <c r="F375" i="39" s="1"/>
  <c r="D374" i="39"/>
  <c r="F374" i="39" s="1"/>
  <c r="D373" i="39"/>
  <c r="F373" i="39" s="1"/>
  <c r="D372" i="39"/>
  <c r="F372" i="39" s="1"/>
  <c r="D371" i="39"/>
  <c r="F371" i="39" s="1"/>
  <c r="D370" i="39"/>
  <c r="F370" i="39" s="1"/>
  <c r="D369" i="39"/>
  <c r="F369" i="39" s="1"/>
  <c r="D368" i="39"/>
  <c r="F368" i="39" s="1"/>
  <c r="D367" i="39"/>
  <c r="F367" i="39" s="1"/>
  <c r="F365" i="39"/>
  <c r="F364" i="39"/>
  <c r="F363" i="39"/>
  <c r="F362" i="39"/>
  <c r="F361" i="39"/>
  <c r="F360" i="39"/>
  <c r="F359" i="39"/>
  <c r="F358" i="39"/>
  <c r="F357" i="39"/>
  <c r="F356" i="39"/>
  <c r="D353" i="39"/>
  <c r="F353" i="39" s="1"/>
  <c r="D352" i="39"/>
  <c r="F352" i="39" s="1"/>
  <c r="D351" i="39"/>
  <c r="F351" i="39" s="1"/>
  <c r="D350" i="39"/>
  <c r="F350" i="39" s="1"/>
  <c r="D349" i="39"/>
  <c r="F349" i="39" s="1"/>
  <c r="D348" i="39"/>
  <c r="F348" i="39" s="1"/>
  <c r="D347" i="39"/>
  <c r="F347" i="39" s="1"/>
  <c r="D346" i="39"/>
  <c r="F346" i="39" s="1"/>
  <c r="D345" i="39"/>
  <c r="F345" i="39" s="1"/>
  <c r="F343" i="39"/>
  <c r="F342" i="39"/>
  <c r="F341" i="39"/>
  <c r="F340" i="39"/>
  <c r="F339" i="39"/>
  <c r="F338" i="39"/>
  <c r="F337" i="39"/>
  <c r="F336" i="39"/>
  <c r="F335" i="39"/>
  <c r="F331" i="39"/>
  <c r="D330" i="39"/>
  <c r="F330" i="39" s="1"/>
  <c r="D329" i="39"/>
  <c r="F329" i="39" s="1"/>
  <c r="D328" i="39"/>
  <c r="F328" i="39" s="1"/>
  <c r="D327" i="39"/>
  <c r="F327" i="39" s="1"/>
  <c r="D326" i="39"/>
  <c r="F326" i="39" s="1"/>
  <c r="D325" i="39"/>
  <c r="F325" i="39" s="1"/>
  <c r="D324" i="39"/>
  <c r="F324" i="39" s="1"/>
  <c r="D323" i="39"/>
  <c r="F323" i="39" s="1"/>
  <c r="D322" i="39"/>
  <c r="F322" i="39" s="1"/>
  <c r="D321" i="39"/>
  <c r="F321" i="39" s="1"/>
  <c r="D320" i="39"/>
  <c r="F320" i="39" s="1"/>
  <c r="D319" i="39"/>
  <c r="F319" i="39" s="1"/>
  <c r="D318" i="39"/>
  <c r="F318" i="39" s="1"/>
  <c r="D317" i="39"/>
  <c r="F317" i="39" s="1"/>
  <c r="F315" i="39"/>
  <c r="F314" i="39"/>
  <c r="F313" i="39"/>
  <c r="F312" i="39"/>
  <c r="F311" i="39"/>
  <c r="F310" i="39"/>
  <c r="F309" i="39"/>
  <c r="F308" i="39"/>
  <c r="F307" i="39"/>
  <c r="F306" i="39"/>
  <c r="F305" i="39"/>
  <c r="F304" i="39"/>
  <c r="F303" i="39"/>
  <c r="F302" i="39"/>
  <c r="F297" i="39"/>
  <c r="F296" i="39"/>
  <c r="F295" i="39"/>
  <c r="F294" i="39"/>
  <c r="F290" i="39"/>
  <c r="F289" i="39"/>
  <c r="F288" i="39"/>
  <c r="F287" i="39"/>
  <c r="F279" i="39"/>
  <c r="F274" i="39"/>
  <c r="F273" i="39"/>
  <c r="F272" i="39"/>
  <c r="F271" i="39"/>
  <c r="F270" i="39"/>
  <c r="F269" i="39"/>
  <c r="F268" i="39"/>
  <c r="F267" i="39"/>
  <c r="F266" i="39"/>
  <c r="F265" i="39"/>
  <c r="F264" i="39"/>
  <c r="F263" i="39"/>
  <c r="F262" i="39"/>
  <c r="E277" i="39" s="1"/>
  <c r="F277" i="39" s="1"/>
  <c r="F259" i="39"/>
  <c r="F254" i="39"/>
  <c r="F253" i="39"/>
  <c r="F252" i="39"/>
  <c r="F251" i="39"/>
  <c r="F250" i="39"/>
  <c r="F249" i="39"/>
  <c r="F248" i="39"/>
  <c r="F247" i="39"/>
  <c r="F246" i="39"/>
  <c r="F245" i="39"/>
  <c r="E257" i="39" s="1"/>
  <c r="F257" i="39" s="1"/>
  <c r="F244" i="39"/>
  <c r="F243" i="39"/>
  <c r="F242" i="39"/>
  <c r="F239" i="39"/>
  <c r="F236" i="39"/>
  <c r="F235" i="39"/>
  <c r="F234" i="39"/>
  <c r="F233" i="39"/>
  <c r="F232" i="39"/>
  <c r="F231" i="39"/>
  <c r="F230" i="39"/>
  <c r="F229" i="39"/>
  <c r="F228" i="39"/>
  <c r="F227" i="39"/>
  <c r="F226" i="39"/>
  <c r="F225" i="39"/>
  <c r="F224" i="39"/>
  <c r="F223" i="39"/>
  <c r="F222" i="39"/>
  <c r="F221" i="39"/>
  <c r="F220" i="39"/>
  <c r="F219" i="39"/>
  <c r="F218" i="39"/>
  <c r="F215" i="39"/>
  <c r="F212" i="39"/>
  <c r="F211" i="39"/>
  <c r="F210" i="39"/>
  <c r="F209" i="39"/>
  <c r="F208" i="39"/>
  <c r="F207" i="39"/>
  <c r="F206" i="39"/>
  <c r="F205" i="39"/>
  <c r="F204" i="39"/>
  <c r="F203" i="39"/>
  <c r="F202" i="39"/>
  <c r="F201" i="39"/>
  <c r="F200" i="39"/>
  <c r="F199" i="39"/>
  <c r="F198" i="39"/>
  <c r="F197" i="39"/>
  <c r="F196" i="39"/>
  <c r="F195" i="39"/>
  <c r="F194" i="39"/>
  <c r="F191" i="39"/>
  <c r="F188" i="39"/>
  <c r="F187" i="39"/>
  <c r="F186" i="39"/>
  <c r="F185" i="39"/>
  <c r="F184" i="39"/>
  <c r="F183" i="39"/>
  <c r="F182" i="39"/>
  <c r="F181" i="39"/>
  <c r="F180" i="39"/>
  <c r="F179" i="39"/>
  <c r="F178" i="39"/>
  <c r="F177" i="39"/>
  <c r="F176" i="39"/>
  <c r="F175" i="39"/>
  <c r="F174" i="39"/>
  <c r="F173" i="39"/>
  <c r="F172" i="39"/>
  <c r="F171" i="39"/>
  <c r="F170" i="39"/>
  <c r="F167" i="39"/>
  <c r="F164" i="39"/>
  <c r="F163" i="39"/>
  <c r="F162" i="39"/>
  <c r="F161" i="39"/>
  <c r="F160" i="39"/>
  <c r="F159" i="39"/>
  <c r="F158" i="39"/>
  <c r="F157" i="39"/>
  <c r="F156" i="39"/>
  <c r="F155" i="39"/>
  <c r="F154" i="39"/>
  <c r="F153" i="39"/>
  <c r="F152" i="39"/>
  <c r="F151" i="39"/>
  <c r="F150" i="39"/>
  <c r="F149" i="39"/>
  <c r="F148" i="39"/>
  <c r="F147" i="39"/>
  <c r="F146" i="39"/>
  <c r="F143" i="39"/>
  <c r="F140" i="39"/>
  <c r="F139" i="39"/>
  <c r="F138" i="39"/>
  <c r="F137" i="39"/>
  <c r="F136" i="39"/>
  <c r="F135" i="39"/>
  <c r="F134" i="39"/>
  <c r="F133" i="39"/>
  <c r="F132" i="39"/>
  <c r="F131" i="39"/>
  <c r="F130" i="39"/>
  <c r="F129" i="39"/>
  <c r="F128" i="39"/>
  <c r="F127" i="39"/>
  <c r="F126" i="39"/>
  <c r="F125" i="39"/>
  <c r="F124" i="39"/>
  <c r="F123" i="39"/>
  <c r="F122" i="39"/>
  <c r="F119" i="39"/>
  <c r="F116" i="39"/>
  <c r="F115" i="39"/>
  <c r="F114" i="39"/>
  <c r="F113" i="39"/>
  <c r="F112" i="39"/>
  <c r="F111" i="39"/>
  <c r="F110" i="39"/>
  <c r="F109" i="39"/>
  <c r="F108" i="39"/>
  <c r="F107" i="39"/>
  <c r="F106" i="39"/>
  <c r="F103" i="39"/>
  <c r="F100" i="39"/>
  <c r="F99" i="39"/>
  <c r="F98" i="39"/>
  <c r="F97" i="39"/>
  <c r="F96" i="39"/>
  <c r="F95" i="39"/>
  <c r="F94" i="39"/>
  <c r="F91" i="39"/>
  <c r="F88" i="39"/>
  <c r="F87" i="39"/>
  <c r="F86" i="39"/>
  <c r="F85" i="39"/>
  <c r="F84" i="39"/>
  <c r="F83" i="39"/>
  <c r="F82" i="39"/>
  <c r="F81" i="39"/>
  <c r="F78" i="39"/>
  <c r="F75" i="39"/>
  <c r="F74" i="39"/>
  <c r="F73" i="39"/>
  <c r="F72" i="39"/>
  <c r="F71" i="39"/>
  <c r="F70" i="39"/>
  <c r="F69" i="39"/>
  <c r="F68" i="39"/>
  <c r="F65" i="39"/>
  <c r="F62" i="39"/>
  <c r="F61" i="39"/>
  <c r="F60" i="39"/>
  <c r="F59" i="39"/>
  <c r="F58" i="39"/>
  <c r="F57" i="39"/>
  <c r="F56" i="39"/>
  <c r="F53" i="39"/>
  <c r="F50" i="39"/>
  <c r="F49" i="39"/>
  <c r="F48" i="39"/>
  <c r="F47" i="39"/>
  <c r="F594" i="39" l="1"/>
  <c r="F678" i="39" s="1"/>
  <c r="F420" i="39"/>
  <c r="F462" i="39" s="1"/>
  <c r="F281" i="39"/>
  <c r="F461" i="39" s="1"/>
  <c r="F465" i="39" s="1"/>
  <c r="F677" i="39" s="1"/>
  <c r="F681" i="39" l="1"/>
  <c r="B306" i="38" l="1"/>
  <c r="B304" i="38"/>
  <c r="B302" i="38"/>
  <c r="B300" i="38"/>
  <c r="B298" i="38"/>
  <c r="B296" i="38"/>
  <c r="B294" i="38"/>
  <c r="B292" i="38"/>
  <c r="F282" i="38"/>
  <c r="F306" i="38" s="1"/>
  <c r="F280" i="38"/>
  <c r="F279" i="38"/>
  <c r="F276" i="38"/>
  <c r="F275" i="38"/>
  <c r="F267" i="38"/>
  <c r="F266" i="38"/>
  <c r="F263" i="38"/>
  <c r="F269" i="38" s="1"/>
  <c r="F304" i="38" s="1"/>
  <c r="F255" i="38"/>
  <c r="D255" i="38"/>
  <c r="F254" i="38"/>
  <c r="F253" i="38"/>
  <c r="F250" i="38"/>
  <c r="D250" i="38"/>
  <c r="D249" i="38"/>
  <c r="F249" i="38" s="1"/>
  <c r="F248" i="38"/>
  <c r="D248" i="38"/>
  <c r="D244" i="38"/>
  <c r="D245" i="38" s="1"/>
  <c r="F245" i="38" s="1"/>
  <c r="F241" i="38"/>
  <c r="D240" i="38"/>
  <c r="F240" i="38" s="1"/>
  <c r="D237" i="38"/>
  <c r="F237" i="38" s="1"/>
  <c r="F236" i="38"/>
  <c r="D232" i="38"/>
  <c r="F232" i="38" s="1"/>
  <c r="D231" i="38"/>
  <c r="F231" i="38" s="1"/>
  <c r="F230" i="38"/>
  <c r="D224" i="38"/>
  <c r="F224" i="38" s="1"/>
  <c r="F220" i="38"/>
  <c r="F216" i="38"/>
  <c r="D215" i="38"/>
  <c r="F215" i="38" s="1"/>
  <c r="F212" i="38"/>
  <c r="D211" i="38"/>
  <c r="F211" i="38" s="1"/>
  <c r="F206" i="38"/>
  <c r="D206" i="38"/>
  <c r="D205" i="38"/>
  <c r="F205" i="38" s="1"/>
  <c r="F202" i="38"/>
  <c r="D202" i="38"/>
  <c r="D201" i="38"/>
  <c r="F201" i="38" s="1"/>
  <c r="D193" i="38"/>
  <c r="F193" i="38" s="1"/>
  <c r="D183" i="38"/>
  <c r="F183" i="38" s="1"/>
  <c r="D179" i="38"/>
  <c r="D180" i="38" s="1"/>
  <c r="F180" i="38" s="1"/>
  <c r="F175" i="38"/>
  <c r="F168" i="38"/>
  <c r="F165" i="38"/>
  <c r="F162" i="38"/>
  <c r="F156" i="38"/>
  <c r="D153" i="38"/>
  <c r="D154" i="38" s="1"/>
  <c r="F154" i="38" s="1"/>
  <c r="F152" i="38"/>
  <c r="D152" i="38"/>
  <c r="F145" i="38"/>
  <c r="F141" i="38"/>
  <c r="D141" i="38"/>
  <c r="D129" i="38"/>
  <c r="F129" i="38" s="1"/>
  <c r="F126" i="38"/>
  <c r="F121" i="38"/>
  <c r="F118" i="38"/>
  <c r="F115" i="38"/>
  <c r="F112" i="38"/>
  <c r="D95" i="38"/>
  <c r="D98" i="38" s="1"/>
  <c r="F98" i="38" s="1"/>
  <c r="F93" i="38"/>
  <c r="F90" i="38"/>
  <c r="F89" i="38"/>
  <c r="F88" i="38"/>
  <c r="F85" i="38"/>
  <c r="F84" i="38"/>
  <c r="F83" i="38"/>
  <c r="F82" i="38"/>
  <c r="F81" i="38"/>
  <c r="F68" i="38"/>
  <c r="F67" i="38"/>
  <c r="F64" i="38"/>
  <c r="F63" i="38"/>
  <c r="F60" i="38"/>
  <c r="F59" i="38"/>
  <c r="F58" i="38"/>
  <c r="F55" i="38"/>
  <c r="F53" i="38"/>
  <c r="F52" i="38"/>
  <c r="F49" i="38"/>
  <c r="F48" i="38"/>
  <c r="F45" i="38"/>
  <c r="F44" i="38"/>
  <c r="D40" i="38"/>
  <c r="D41" i="38" s="1"/>
  <c r="F41" i="38" s="1"/>
  <c r="F37" i="38"/>
  <c r="F36" i="38"/>
  <c r="F23" i="38"/>
  <c r="F19" i="38"/>
  <c r="F17" i="38"/>
  <c r="F15" i="38"/>
  <c r="F13" i="38"/>
  <c r="F11" i="38"/>
  <c r="F25" i="38" s="1"/>
  <c r="F292" i="38" s="1"/>
  <c r="F14" i="36"/>
  <c r="F17" i="36" s="1"/>
  <c r="F171" i="38" l="1"/>
  <c r="F298" i="38" s="1"/>
  <c r="F153" i="38"/>
  <c r="D225" i="38"/>
  <c r="F225" i="38" s="1"/>
  <c r="D184" i="38"/>
  <c r="F184" i="38" s="1"/>
  <c r="D99" i="38"/>
  <c r="F99" i="38" s="1"/>
  <c r="F40" i="38"/>
  <c r="F73" i="38" s="1"/>
  <c r="F294" i="38" s="1"/>
  <c r="D186" i="38"/>
  <c r="F186" i="38" s="1"/>
  <c r="D198" i="38"/>
  <c r="F198" i="38" s="1"/>
  <c r="F258" i="38" s="1"/>
  <c r="F302" i="38" s="1"/>
  <c r="F244" i="38"/>
  <c r="F179" i="38"/>
  <c r="F188" i="38" s="1"/>
  <c r="F300" i="38" s="1"/>
  <c r="F95" i="38"/>
  <c r="F102" i="38" s="1"/>
  <c r="F296" i="38" s="1"/>
  <c r="F308" i="38" s="1"/>
  <c r="F19" i="36"/>
  <c r="F21" i="36" s="1"/>
  <c r="D21" i="34" l="1"/>
  <c r="D20" i="34"/>
  <c r="F20" i="34" s="1"/>
  <c r="F19" i="34"/>
  <c r="F18" i="34"/>
  <c r="D17" i="34"/>
  <c r="F17" i="34" s="1"/>
  <c r="D30" i="34"/>
  <c r="D28" i="34"/>
  <c r="D27" i="34"/>
  <c r="D26" i="34"/>
  <c r="D13" i="35"/>
  <c r="D171" i="30"/>
  <c r="D172" i="30"/>
  <c r="D57" i="28"/>
  <c r="D56" i="28"/>
  <c r="D51" i="28"/>
  <c r="D52" i="28"/>
  <c r="F52" i="28" s="1"/>
  <c r="D31" i="28"/>
  <c r="F31" i="28" s="1"/>
  <c r="D30" i="28"/>
  <c r="F30" i="28" s="1"/>
  <c r="D71" i="10"/>
  <c r="F71" i="10" s="1"/>
  <c r="D27" i="28"/>
  <c r="D26" i="28"/>
  <c r="D25" i="28"/>
  <c r="D24" i="28"/>
  <c r="D23" i="28"/>
  <c r="D20" i="28"/>
  <c r="F20" i="28" s="1"/>
  <c r="D19" i="28"/>
  <c r="F19" i="28" s="1"/>
  <c r="F18" i="28"/>
  <c r="D15" i="28"/>
  <c r="F15" i="28" s="1"/>
  <c r="D14" i="28"/>
  <c r="F14" i="28" s="1"/>
  <c r="D11" i="28"/>
  <c r="F11" i="28" s="1"/>
  <c r="D10" i="28"/>
  <c r="F10" i="28" s="1"/>
  <c r="D9" i="28"/>
  <c r="F9" i="28" s="1"/>
  <c r="D25" i="34" l="1"/>
  <c r="D29" i="34"/>
  <c r="D49" i="28"/>
  <c r="D50" i="28" s="1"/>
  <c r="D53" i="28"/>
  <c r="D13" i="27" l="1"/>
  <c r="D23" i="27"/>
  <c r="F10" i="27"/>
  <c r="D10" i="27"/>
  <c r="D9" i="27"/>
  <c r="D8" i="27"/>
  <c r="D21" i="15"/>
  <c r="D40" i="25"/>
  <c r="D36" i="25"/>
  <c r="D35" i="25"/>
  <c r="F50" i="25"/>
  <c r="D24" i="25"/>
  <c r="D21" i="25"/>
  <c r="F68" i="24" l="1"/>
  <c r="F67" i="24"/>
  <c r="F66" i="24"/>
  <c r="D63" i="24"/>
  <c r="F63" i="24" s="1"/>
  <c r="D62" i="24"/>
  <c r="F62" i="24" s="1"/>
  <c r="F64" i="24"/>
  <c r="D61" i="24"/>
  <c r="F61" i="24" s="1"/>
  <c r="D49" i="24"/>
  <c r="F33" i="24"/>
  <c r="F29" i="24"/>
  <c r="F25" i="24"/>
  <c r="F64" i="31" l="1"/>
  <c r="F55" i="31"/>
  <c r="F54" i="31"/>
  <c r="F53" i="31"/>
  <c r="F52" i="31"/>
  <c r="F51" i="31"/>
  <c r="F48" i="31"/>
  <c r="F47" i="31"/>
  <c r="F46" i="31"/>
  <c r="D45" i="31"/>
  <c r="F45" i="31" s="1"/>
  <c r="F40" i="31"/>
  <c r="F32" i="31"/>
  <c r="F31" i="31"/>
  <c r="F30" i="31"/>
  <c r="F29" i="31"/>
  <c r="F28" i="31"/>
  <c r="F27" i="31"/>
  <c r="F26" i="31"/>
  <c r="F21" i="31"/>
  <c r="F19" i="31"/>
  <c r="F18" i="31"/>
  <c r="F20" i="31"/>
  <c r="D196" i="30"/>
  <c r="D68" i="10"/>
  <c r="F21" i="35"/>
  <c r="D26" i="35"/>
  <c r="F26" i="35" s="1"/>
  <c r="D25" i="35"/>
  <c r="F25" i="35" s="1"/>
  <c r="D24" i="35"/>
  <c r="F24" i="35" s="1"/>
  <c r="D18" i="35"/>
  <c r="F18" i="35" s="1"/>
  <c r="F17" i="35"/>
  <c r="D16" i="35"/>
  <c r="F16" i="35" s="1"/>
  <c r="D14" i="35"/>
  <c r="D15" i="35" s="1"/>
  <c r="F15" i="35" s="1"/>
  <c r="F13" i="35"/>
  <c r="D12" i="35"/>
  <c r="F12" i="35" s="1"/>
  <c r="D11" i="35"/>
  <c r="F11" i="35" s="1"/>
  <c r="D10" i="35"/>
  <c r="F10" i="35" s="1"/>
  <c r="D9" i="35"/>
  <c r="F9" i="35" s="1"/>
  <c r="D47" i="10"/>
  <c r="F47" i="10" s="1"/>
  <c r="F58" i="10"/>
  <c r="D57" i="10"/>
  <c r="D67" i="10" s="1"/>
  <c r="F67" i="10" s="1"/>
  <c r="D33" i="10"/>
  <c r="D46" i="10"/>
  <c r="F46" i="10" s="1"/>
  <c r="D45" i="10"/>
  <c r="D40" i="10" s="1"/>
  <c r="D51" i="10"/>
  <c r="F51" i="10" s="1"/>
  <c r="D52" i="10"/>
  <c r="D53" i="10" s="1"/>
  <c r="F53" i="10" s="1"/>
  <c r="D54" i="10"/>
  <c r="F54" i="10" s="1"/>
  <c r="D61" i="10"/>
  <c r="F61" i="10" s="1"/>
  <c r="D18" i="10"/>
  <c r="D11" i="10"/>
  <c r="F11" i="10" s="1"/>
  <c r="D35" i="29"/>
  <c r="F11" i="29"/>
  <c r="F40" i="29"/>
  <c r="D41" i="29"/>
  <c r="D37" i="29"/>
  <c r="D38" i="29" s="1"/>
  <c r="D36" i="29"/>
  <c r="F36" i="29" s="1"/>
  <c r="D39" i="29"/>
  <c r="D34" i="29"/>
  <c r="F34" i="29" s="1"/>
  <c r="D29" i="29"/>
  <c r="F29" i="29" s="1"/>
  <c r="D33" i="29"/>
  <c r="D32" i="29"/>
  <c r="D45" i="29"/>
  <c r="D46" i="29" s="1"/>
  <c r="D27" i="29"/>
  <c r="D28" i="29" s="1"/>
  <c r="D26" i="29"/>
  <c r="D24" i="29"/>
  <c r="D14" i="29"/>
  <c r="D65" i="30"/>
  <c r="D23" i="30"/>
  <c r="D17" i="30"/>
  <c r="D39" i="30"/>
  <c r="D33" i="30"/>
  <c r="D41" i="30"/>
  <c r="D19" i="30"/>
  <c r="D21" i="30"/>
  <c r="D35" i="30"/>
  <c r="D31" i="30"/>
  <c r="D25" i="30"/>
  <c r="D49" i="30"/>
  <c r="D51" i="30"/>
  <c r="D43" i="30"/>
  <c r="F21" i="24"/>
  <c r="F20" i="24"/>
  <c r="F19" i="24"/>
  <c r="D14" i="34"/>
  <c r="D9" i="34"/>
  <c r="F21" i="32"/>
  <c r="D14" i="32"/>
  <c r="F14" i="32" s="1"/>
  <c r="D13" i="32"/>
  <c r="F13" i="32" s="1"/>
  <c r="D12" i="32"/>
  <c r="D16" i="32"/>
  <c r="D17" i="32" s="1"/>
  <c r="D18" i="32"/>
  <c r="D19" i="32" s="1"/>
  <c r="D11" i="32"/>
  <c r="D18" i="33"/>
  <c r="D17" i="33"/>
  <c r="D9" i="33"/>
  <c r="F9" i="33" s="1"/>
  <c r="D8" i="33"/>
  <c r="D7" i="33"/>
  <c r="D13" i="33" s="1"/>
  <c r="D14" i="33" s="1"/>
  <c r="D47" i="24"/>
  <c r="D38" i="24"/>
  <c r="D66" i="10" l="1"/>
  <c r="D64" i="10" s="1"/>
  <c r="D55" i="25"/>
  <c r="D65" i="10"/>
  <c r="F57" i="10"/>
  <c r="F20" i="35"/>
  <c r="F14" i="35"/>
  <c r="F52" i="10"/>
  <c r="D19" i="10"/>
  <c r="D17" i="29"/>
  <c r="D8" i="29" s="1"/>
  <c r="D42" i="29"/>
  <c r="D15" i="32"/>
  <c r="D8" i="32" s="1"/>
  <c r="F29" i="35" l="1"/>
  <c r="B19" i="19" s="1"/>
  <c r="D20" i="29"/>
  <c r="D23" i="29" s="1"/>
  <c r="D25" i="29" s="1"/>
  <c r="F15" i="24"/>
  <c r="F14" i="24"/>
  <c r="F34" i="28"/>
  <c r="F32" i="24"/>
  <c r="F28" i="24"/>
  <c r="F24" i="24"/>
  <c r="F16" i="24"/>
  <c r="F33" i="10" l="1"/>
  <c r="F55" i="25" l="1"/>
  <c r="F54" i="25"/>
  <c r="F38" i="24"/>
  <c r="F8" i="32"/>
  <c r="F66" i="10"/>
  <c r="F18" i="33" l="1"/>
  <c r="F14" i="29"/>
  <c r="F56" i="28"/>
  <c r="F55" i="28"/>
  <c r="F49" i="25" l="1"/>
  <c r="F11" i="34"/>
  <c r="F21" i="27"/>
  <c r="F20" i="27"/>
  <c r="F19" i="27"/>
  <c r="F18" i="27"/>
  <c r="F17" i="27"/>
  <c r="F16" i="27"/>
  <c r="F15" i="27"/>
  <c r="F14" i="27"/>
  <c r="F13" i="27"/>
  <c r="F12" i="27"/>
  <c r="F11" i="27"/>
  <c r="F9" i="27"/>
  <c r="F8" i="27"/>
  <c r="F7" i="27"/>
  <c r="F6" i="27"/>
  <c r="F18" i="15" l="1"/>
  <c r="F49" i="29" l="1"/>
  <c r="F50" i="29"/>
  <c r="F41" i="29"/>
  <c r="F26" i="29" l="1"/>
  <c r="F35" i="29"/>
  <c r="F27" i="29"/>
  <c r="F28" i="29" l="1"/>
  <c r="F23" i="29" l="1"/>
  <c r="F30" i="34"/>
  <c r="F29" i="34"/>
  <c r="F28" i="34"/>
  <c r="F27" i="34"/>
  <c r="F26" i="34"/>
  <c r="F25" i="34"/>
  <c r="F22" i="34"/>
  <c r="F21" i="34"/>
  <c r="F14" i="34"/>
  <c r="F10" i="34"/>
  <c r="F9" i="34"/>
  <c r="F8" i="34"/>
  <c r="F7" i="34"/>
  <c r="F17" i="33"/>
  <c r="F14" i="33"/>
  <c r="F13" i="33"/>
  <c r="F8" i="33"/>
  <c r="F7" i="33"/>
  <c r="F20" i="32"/>
  <c r="F19" i="32"/>
  <c r="F18" i="32"/>
  <c r="F17" i="32"/>
  <c r="F16" i="32"/>
  <c r="F15" i="32"/>
  <c r="F12" i="32"/>
  <c r="F11" i="32"/>
  <c r="F41" i="31"/>
  <c r="F39" i="31"/>
  <c r="F36" i="31"/>
  <c r="F216" i="30"/>
  <c r="F215" i="30"/>
  <c r="F214" i="30"/>
  <c r="F211" i="30"/>
  <c r="F207" i="30"/>
  <c r="F203" i="30"/>
  <c r="F200" i="30"/>
  <c r="F51" i="29"/>
  <c r="F39" i="29"/>
  <c r="F32" i="29"/>
  <c r="F33" i="29"/>
  <c r="F20" i="29"/>
  <c r="F17" i="29"/>
  <c r="F10" i="29"/>
  <c r="F9" i="29"/>
  <c r="F96" i="28"/>
  <c r="F95" i="28"/>
  <c r="F94" i="28"/>
  <c r="F91" i="28"/>
  <c r="F90" i="28"/>
  <c r="F88" i="28"/>
  <c r="F85" i="28"/>
  <c r="F51" i="28"/>
  <c r="F50" i="28"/>
  <c r="F49" i="28"/>
  <c r="F23" i="27"/>
  <c r="F25" i="27" s="1"/>
  <c r="F59" i="25"/>
  <c r="F58" i="25"/>
  <c r="F46" i="25"/>
  <c r="F43" i="25"/>
  <c r="F40" i="25"/>
  <c r="F71" i="24"/>
  <c r="F55" i="24"/>
  <c r="F54" i="24"/>
  <c r="F53" i="24"/>
  <c r="F52" i="24"/>
  <c r="F47" i="24"/>
  <c r="F44" i="24"/>
  <c r="F41" i="24"/>
  <c r="F37" i="24"/>
  <c r="F11" i="24"/>
  <c r="F73" i="24" l="1"/>
  <c r="B13" i="19" s="1"/>
  <c r="F62" i="25"/>
  <c r="B14" i="19" s="1"/>
  <c r="F33" i="34"/>
  <c r="B24" i="19" s="1"/>
  <c r="F23" i="32"/>
  <c r="B22" i="19" s="1"/>
  <c r="F21" i="33"/>
  <c r="B23" i="19" s="1"/>
  <c r="F217" i="30"/>
  <c r="B20" i="19" s="1"/>
  <c r="F99" i="28"/>
  <c r="B17" i="19" s="1"/>
  <c r="B16" i="19"/>
  <c r="F8" i="29"/>
  <c r="F25" i="29"/>
  <c r="F66" i="31"/>
  <c r="B21" i="19" s="1"/>
  <c r="F30" i="15"/>
  <c r="F27" i="15"/>
  <c r="F24" i="15"/>
  <c r="F21" i="15"/>
  <c r="F17" i="15"/>
  <c r="F16" i="15"/>
  <c r="F15" i="15"/>
  <c r="F11" i="15"/>
  <c r="F10" i="15"/>
  <c r="F9" i="15"/>
  <c r="F8" i="15"/>
  <c r="F37" i="29" l="1"/>
  <c r="F45" i="29"/>
  <c r="F24" i="29"/>
  <c r="F32" i="15"/>
  <c r="B15" i="19" s="1"/>
  <c r="F46" i="29" l="1"/>
  <c r="F38" i="29"/>
  <c r="F42" i="29"/>
  <c r="F19" i="10"/>
  <c r="F18" i="10"/>
  <c r="F45" i="10"/>
  <c r="F37" i="10"/>
  <c r="F40" i="10"/>
  <c r="F36" i="10"/>
  <c r="F29" i="10"/>
  <c r="F54" i="29" l="1"/>
  <c r="B18" i="19" s="1"/>
  <c r="F65" i="10"/>
  <c r="F68" i="10" l="1"/>
  <c r="F64" i="10"/>
  <c r="F28" i="10"/>
  <c r="F8" i="10"/>
  <c r="F73" i="10" l="1"/>
  <c r="B25" i="19" s="1"/>
  <c r="B27" i="19" l="1"/>
  <c r="B90" i="21" s="1"/>
  <c r="B91" i="21" s="1"/>
  <c r="B92" i="21" s="1"/>
  <c r="B28" i="19" l="1"/>
  <c r="B29" i="19" s="1"/>
</calcChain>
</file>

<file path=xl/sharedStrings.xml><?xml version="1.0" encoding="utf-8"?>
<sst xmlns="http://schemas.openxmlformats.org/spreadsheetml/2006/main" count="8995" uniqueCount="3503">
  <si>
    <t>a)</t>
  </si>
  <si>
    <t>b)</t>
  </si>
  <si>
    <t>m2</t>
  </si>
  <si>
    <t>c)</t>
  </si>
  <si>
    <t>d)</t>
  </si>
  <si>
    <t>kom</t>
  </si>
  <si>
    <t>m1</t>
  </si>
  <si>
    <t>kg</t>
  </si>
  <si>
    <t>sati</t>
  </si>
  <si>
    <t>m3</t>
  </si>
  <si>
    <t>OPĆI UVJETI UZ TROŠKOVNIK</t>
  </si>
  <si>
    <t>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HTZ mjera i slično.</t>
  </si>
  <si>
    <t>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t>
  </si>
  <si>
    <t>Sav materijal koji se upotrebljava mora odgovarati postojećim tehničkim propisima i normama. Ukoliko se upotrebljava materijal za koji ne postoji odgovarajući standard, njegovu kvalitetu treba dokazati atestima.</t>
  </si>
  <si>
    <t>Davanjem ponude izvoditelj se obvezuje da će pravovremeno nabaviti sav materijal opisan u pojedinim stavkama troškovnika. U slučaju nemogućnosti nabave opisanog materijala tijekom izvođenja radova, za svaku će se izmjenu prikupiti ponude i u prisutnosti naručitelja i nadzornog inžinjera odabrati najpovoljnija.</t>
  </si>
  <si>
    <t>Pročelje građevine dekorirano je ukrasnim elementima (restauratorski, vučeni profili), za koje je, prije pregleda sa skele i ispitivanja postojećih materijala, teško dovoljno precizno definirati način i veličinu sanacionog zahvata, pa je prilikom uvođenja u posao obavezan detaljan pregled i utvrđivanje pravog stanja elemenata i načina sanacije.</t>
  </si>
  <si>
    <t>Bez obzira na vrstu pogodbe, izvoditelj je obvezan svakodnevno voditi građevinski dnevnik u dva primjerka, a također i građevinsku knjigu, koje će redovito kontrolirati i ovjeravati nadzorni inžinjer, kako bi se uvijek mogle ustanoviti stvarne količine izvedenih radova. Sve radove treba izvoditi isključivo s vanjske strane, tj. sa skele.</t>
  </si>
  <si>
    <t>Sva rušenja, probijanja, bušenja i dubljenja treba u pravilu izvoditi ručnim alatom, s osobitom pažnjom.</t>
  </si>
  <si>
    <t>Sve otvore na pročelju treba odmah nakon postave skele zaštititi PVC folijom debljine 0,20 mm, kako prilikom obijanja žbuke ne bi došlo do oštećenja.</t>
  </si>
  <si>
    <t>Nakon provedenih pripremnih radova, rušenja na građevini vrše se prema unaprijed utvrđenom redosljedu dogovorenim s nadzornim inžinjerom investitora.</t>
  </si>
  <si>
    <t>Demontaže i rušenja izvode se u pravilu od krova prema podrumu.</t>
  </si>
  <si>
    <t>Skidanje – obijanje žbuke vrši se do nosivog dijela zida, uključujući čišćenje sljubnica skobama i uz stalno kvašenje vodom zbog manjeg prašenja. Obijanje žbuke oko elemenata dekorativne plastike treba izvoditi naročito pažljivo kako se ne bi dodatno oštetili ili ispali iz ležaja. Eventualna demontaža elemenata dekorativne plastike predviđena je kiparsko-restauratorskim radovima.</t>
  </si>
  <si>
    <t>Jedinična cijena iz ponude izvoditelja treba obuhvatiti kompletno rušenje, uključivo sve pripremno-završne radove sadržane u faktorskim troškovima.</t>
  </si>
  <si>
    <t>Svi prijenosi materijala dobiveni rušenjem i demontažom, odvoz na privremeni gradilišni deponij ili gradsku planirku, s čišćenjem gradilišta i dovođenjem javne površine u prvobitno stanje, trebaju biti uključeni u jediničnoj cijeni radova i neće se posebno priznavati.</t>
  </si>
  <si>
    <t>Prije početka radova treba ispitati sve instalacije koje se nalaze na pročelju ili krovu građevine, te ih po stručnoj osobi zaštititi u skladu s propisima.</t>
  </si>
  <si>
    <t>Sve elemente s pročelja (tablice s kućnim brojem, reklame i sl.) treba skinuti i privremeno – do završetka radova kada će se ponovno postaviti – pohraniti na gradilištu ili mjestu koje se dogovori s nadzornim inžinjerom investitora. Izvoditelj će snositi troškove ukoliko se navedeni elementi oštete ili otuđe.</t>
  </si>
  <si>
    <t>Jediničnom cijenom treba obuhvatiti:</t>
  </si>
  <si>
    <t>- sav rad i materijal za izvedbu radova iz pojedine stavke,</t>
  </si>
  <si>
    <t>- sav transport,</t>
  </si>
  <si>
    <t>- sve društvene obveze vezane za radnu snagu i materijal,</t>
  </si>
  <si>
    <t>- pripremno – završne radove.</t>
  </si>
  <si>
    <t>II. ZIDARSKO-FASADERSKI RADOVI</t>
  </si>
  <si>
    <t>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sprečavanja oštećenja tokom izvedbe. Pojava svih oštećenja na dijelovima na kojima se ne izvode radovi ili koji su nastupili nepažnjom izvoditelja isti je dužan otkloniti o vlastitom trošku.</t>
  </si>
  <si>
    <t>U jediničnu cijenu radova potrebno je obračunati:</t>
  </si>
  <si>
    <t>- sve pripremne i završne radove,</t>
  </si>
  <si>
    <t>- sav rad i materijal potreban za izvođenje pojedine stavke opisa,</t>
  </si>
  <si>
    <t>- ispiranje i kvašenje površine zida,</t>
  </si>
  <si>
    <t>- sav otežani rad na izvedbi profilacije,</t>
  </si>
  <si>
    <t>- zaštita izvedenog dijela obrade pročelja,</t>
  </si>
  <si>
    <t>- sav potrebni horizontalni i vertikalni transport, kao i transport do gradilišta,</t>
  </si>
  <si>
    <t>- primjena svih mjera zaštite na radu,</t>
  </si>
  <si>
    <t>- sve društvene obaveze.</t>
  </si>
  <si>
    <t>Popis normativa za materijale koji se treba pridržavati:</t>
  </si>
  <si>
    <t>- HRN B.C1. 030, B.C8.030. – građevinski gips</t>
  </si>
  <si>
    <t>- HRN B.C1. 020, B.C8.042. – građevinsko vapno</t>
  </si>
  <si>
    <t>- HRN B.C8.015, 022-026. – cement</t>
  </si>
  <si>
    <t>- HRN B.C8.011. – portland cement</t>
  </si>
  <si>
    <t>- HRN B.C8.030. – pijesak</t>
  </si>
  <si>
    <t>- HRN U.M2.010., U.M2.012.</t>
  </si>
  <si>
    <t>- mortovi</t>
  </si>
  <si>
    <t>- HRN U.F2.010. – tehnički normativi za izvođenje fasaderskih radova.</t>
  </si>
  <si>
    <t>OBNOVA PROČELJA U VAPNENOJ TEHNICI</t>
  </si>
  <si>
    <t>III. KROVOPOKRIVAČKI I TESARSKI RADOVI</t>
  </si>
  <si>
    <t>Sav upotrebljeni materijal i finalni građevinski proizvodi moraju odgovarati postojećim tehničkim propisima i HR normama.</t>
  </si>
  <si>
    <t>Izvoditelj je dužan na zahtjev investitora i nadzornog inžinjera predočiti uzorke i prospekte za pojedine matrijale koji se planiraju upotrijebiti, kao i predočiti njihove ateste o kvaliteti, izdane od ovlaštene organizacije. Krovište mora biti pokriveno kvalitetnim matrijalom, pravilnog oblika, traženih dimenzija, koji u potpunosti zadovoljava važeće propise i standarde i ne smije propuštati vodu. Pokrivanje se vrši po propisima i pravilima zanata. Pokrivene plohe moraju biti ravne, bez uvala koje bi omogućavale skupljanje i zadržavanje vode.Prije početka pokrivanja krova sva limarija krova mora biti gotova i postavljena. Jedinična cijena obuhvaća sav rad, materijal, transport do gradilišta i sav horizontalan i vertikalan transport na gradilištu, te sav sitni spojni i omoćni materijal. Sve radove treba izvest stručno i solidno, prema tehničkim propisima i pravilima dobrog zanata.</t>
  </si>
  <si>
    <t>Norme za pokrivačke radove:</t>
  </si>
  <si>
    <t>- HRN S.B.D1.009. – vučeni crijepovi od gline</t>
  </si>
  <si>
    <t>- HRN S.B.D1.010. – prešani crijepovi od gline</t>
  </si>
  <si>
    <t>Norme za tesarske radove:</t>
  </si>
  <si>
    <t>- HRN S.D.B7.020. – tesano crnogorično drvo</t>
  </si>
  <si>
    <t>- HRN S.D.C1.040. i 041. – rezano crnogorično drvo</t>
  </si>
  <si>
    <t>Prilikom izvedbe tesarskih radova treba se u svemu pridržavati svih važećih propisa i standarda za drvene konstrukcije.</t>
  </si>
  <si>
    <t>- Pravilnik o zaštiti na radu u građevinarstvu</t>
  </si>
  <si>
    <t>- rezana građa, ispitivanje oplate i skele HRN D.C1.040.,041. i 042. (izvođenje drvenih skela i oplata) HRN U.C9.400.</t>
  </si>
  <si>
    <t>- ispitivanje ploča vlaknatica i iverica HRN D.D8.100.do 114.</t>
  </si>
  <si>
    <t>. slojevito drvo, terminologija i definicije HRN D.10.060-1969.</t>
  </si>
  <si>
    <t>- ispitivanje drveta, opći dio HRN D.A1.020-1957.</t>
  </si>
  <si>
    <t>- ispitivanje drveta, održavanje sadržaja vlage HRN D.A1.043-1979.</t>
  </si>
  <si>
    <t>- ispitivanje drveta, određivanje zatezne čvrstoće u pravcu vlakana HRN D.A1.048-1979.</t>
  </si>
  <si>
    <t>- ispitivanje drveta, zatezna čvrstoća okomito na drvna vlakna HRN D.A1.052-1958.</t>
  </si>
  <si>
    <t>- zaštita drveta, ispitivanje otpornosti prema gljivama, usporedna otpornost različitih vrsta drveta HRN D.A1.058-1971.</t>
  </si>
  <si>
    <t>- furnirske i stolarske ploče, određivanje stupnja slijepljenosti HRN D.A1.072.1972</t>
  </si>
  <si>
    <t>- tesana građa četinara HRN D.B7.020-1955.</t>
  </si>
  <si>
    <t>- ploče vlaknatice (lesonit ploče), tehnički uvjeti</t>
  </si>
  <si>
    <t>za izradu i isporuku HRN D.C5.022-1968.</t>
  </si>
  <si>
    <t>Oplata mora biti sposobna da preuzme potrebno opterećenje, mora biti stabilna, otporna, ukrućena i dovoljno poduprta da se ne bi izvila, povila ili popustila u bilo kojem smjeru. Za betonske elemente koji se samo dorađuju i boje oplata mora biti glatka, a za ostale dijelove obična. Sva oplata svih betonskih elemenata objekta uzeta je u cijeni za pojedine betonske i armiranobetonske radove. Lake fasadne skele izrađivati od metala i drveta, a prema projektu radne organizacije izvoditelj, tj. nije dat tip skele, već se to prepušta izvoditelju.</t>
  </si>
  <si>
    <t>Jedniničnom cijenom obuhvaćen je sav rad s potrebnim premazima, sav materijal, pomoćna skela, svi pomoćni radovi, donošenje i držanje alata i sitnog pribora, sva uskladištenja i svi transporti, dobava pogonskog materijala, osiguranje radova od vjetra, odstranjivanje svih otpada u toku radova i nakon dovršenja radova, popravak šteta učinjenih nepažnjom.</t>
  </si>
  <si>
    <t>Prilikom izvedbe limarskih radova treba se u svemu pridržavati slijedećih propisa i normi:</t>
  </si>
  <si>
    <t>- Pravilnik o zaštiti na radu u građevinarstvu,</t>
  </si>
  <si>
    <t>- Pravilnik o tehničkim mjerama i uvjetima za završne radove u građevinarstvu,</t>
  </si>
  <si>
    <t>- Tehnički uvjeti za izvođenje limarskih radova,</t>
  </si>
  <si>
    <t>- HR norme:</t>
  </si>
  <si>
    <t>- pocinčani lim HRN C.E4.020.</t>
  </si>
  <si>
    <t>- bakarni lim HRN C.D4.500., HRN C.D4.020.</t>
  </si>
  <si>
    <t>Pomoćni i vezivni materijali kalaj, zakovice, zavrtnji i drugo moraju odgovarati odredbama HR normi.</t>
  </si>
  <si>
    <t>Sve radove treba izvesti stručno i solidno, prema tehničkim propisima i uzancama zanata.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detaljni crtež i ovjeri ga kod projektanta i nadzornog inženjera. Različite vrste metala, koje se uslijed elektrolitskih pojava međusobno razaraju, ne smiju se izravno dodirivati. Sve željezne dijelove koji dolaze u dodir s cinkom ili ocinčanim limom treba preličiti asfaltnim lakom, ili odgovarajućim sredstvom. Kod polaganja lima na masivne podloge, potrebno je podloge prije oblaganja obložiti slojem krovne ljepenke br 120 radi sprečavanja štetnih kemijskih uticaja na lim. Sva se učvršćenja i povezivanja limova moraju izvesti tako da konstrukcija bude osigurana od nevremena, atmosferilija i prodora vode u objekt, i da pojedini dijelovi mogu nesmetano raditi kod temperaturnih promjena bez štete po ispravnost konstrukcije.</t>
  </si>
  <si>
    <t>U jediničnim cijenama uračunato je:</t>
  </si>
  <si>
    <t>- naknada za kompletni rad (izrada i montaža),</t>
  </si>
  <si>
    <t>- materijal,</t>
  </si>
  <si>
    <t>- svi vanjski i unutarnji, horizontalni i vertikalni transporti,</t>
  </si>
  <si>
    <t>- premazivanja asfalt lakom, podlaganje krovne ljepenke,</t>
  </si>
  <si>
    <t>- sav sitni i spojni materijal i matrijal za učvršćenje (kuke, plosna željeza, žica za učvršćenje, vijci, zakovice i sl.).</t>
  </si>
  <si>
    <t>Izmjere je potrebno izvršiti na gradilištu, nakon izvedbe, obračunato prema građevinskim normama.</t>
  </si>
  <si>
    <t>Obračun se vrši po m ili m2, ovisno o vrsti elementa, prema važećim građevinskim normama za ojedine radove, što je i naznačeno u pojedinim stavkama troškovnika. Eventualne nejasnoće oko načina izvedbe ili obračuna izvoditelj je dužan razjasniti sa nadzornim inžinjerom prije samog pristupanja izvođenju.</t>
  </si>
  <si>
    <t>Prije pristupanja izvođenju radova izvoditelj je dužan izvršiti detaljan pregled svih stolarskih elemenata, prozora i vrata, na uličnom pročelju i krovu. Stolarski elementi ili njihovi dijelovi, kao i pripadajući okov, koji su oštećeni, moraju se zamjeniti novim, prema opisima stavaka troškovnika i mjerama uzetim na licu mjesta.</t>
  </si>
  <si>
    <t>Jedinična cijena mora obuhvatiti sav rad i materijal, sav transort do i unutar gradilišta i do mjesta ugradbe, zaštitni premaz lanenim uljem, sav potreban okov, kao i sve pomoćne radove i materijale.</t>
  </si>
  <si>
    <t>Sav rad, ugrađeni matrijal kao i finalni proizvod mora odgovarati važećim tehničkim propisima i normama.</t>
  </si>
  <si>
    <t>Popis propisa i normi kojih se treba pridržavati:</t>
  </si>
  <si>
    <t>- HRN D.E1.012. – vanjska stolarija</t>
  </si>
  <si>
    <t>- HRN M.B1.024. i 510. – vijci za drvo</t>
  </si>
  <si>
    <t>- HRN D.E8.193. i 235. – vodoneropusnost i hermetičnost</t>
  </si>
  <si>
    <t>Sav upotrebljeni materijal i finalni građevinski proizvodi moraju odgovarati važećim tehničkim propisima i normama.</t>
  </si>
  <si>
    <t>- HRN C.B3.025. – plosno željezo</t>
  </si>
  <si>
    <t>- HRN C.B3.024. – kvadratno željezo</t>
  </si>
  <si>
    <t>Sva nova bravarija mora biti u potpunosti izvedena kao i postojeća i prije dostave na gradilište treba biti zaštićena antikorozivnim premazom.</t>
  </si>
  <si>
    <t>- izrada i ugradnja bravarskih elemenata,</t>
  </si>
  <si>
    <t>- sav vanjski i unutarnji, vertikalni i horizontalni transport,</t>
  </si>
  <si>
    <t>- okov i spojna sredstva,</t>
  </si>
  <si>
    <t>- ličenje i bojenje sa svim predradnjama,</t>
  </si>
  <si>
    <t>- sav sitni i spojni matrijal i naknada za stojeve i alat.</t>
  </si>
  <si>
    <t>Sav upotrebljeni materijal i finalni proizvod moraju odgovarati važećim propisima i normama.</t>
  </si>
  <si>
    <t>Ostakljenje mora biti izvedeno propisno i kvalitetno. Polaganje stakla i kita ostakljenoj površini mora osigurati vodonepropusnost.</t>
  </si>
  <si>
    <t>Jediničnom cijenom obuhvaćen je sav rad, materijal, transport vanjski i unutar gradilišta, sav pomoćni materijal, kao i sve navedeno u stavkama troškovnika i u tehničkim uvjetima za izvođenje staklarskih radova, te svi prateći radovi koji nisu navedeni, a spadaju u staklarske radove i obavezni su za izvoditelja.</t>
  </si>
  <si>
    <t>Sav rad mora biti izveden po važećim propisima i pravilima dobrog zanata.</t>
  </si>
  <si>
    <t>- HRN S.B.E.011. – ravno vučeno staklo</t>
  </si>
  <si>
    <t>- HRN S.H.06.050. – staklarski kit</t>
  </si>
  <si>
    <t>Sav upotrebljeni materijal kao i finalni proizvod moraju odgovarati važećim tehničkim propisima i normama.</t>
  </si>
  <si>
    <t>- pravilnik o zaštiti na radu u građevinarstvu,</t>
  </si>
  <si>
    <t>- pravilnik o tehničkim mjerama i uvjetima za zaršne radove u građevinarstvu,</t>
  </si>
  <si>
    <t>- HRN U.F2.013. – tehnički uvjeti za izvođenje soboslikarskih radova,</t>
  </si>
  <si>
    <t>- HRN U.F2.012. – tehnički uvjeti za izvođenje ličilačkih radova,</t>
  </si>
  <si>
    <t>- HRN B.C1.030. – gips neutralan i čist,</t>
  </si>
  <si>
    <t>- HRN H.K2.015. – kalijev sapun,</t>
  </si>
  <si>
    <t>- HRN B.C1.020. – hidratizirano vapno</t>
  </si>
  <si>
    <t>- HRN H.C5.020. – firnis lanenog ulja</t>
  </si>
  <si>
    <t>- HRN H.C1.034. – cinkov kromat</t>
  </si>
  <si>
    <t>- HRN H.C1.002. – uljene boje i lakovi</t>
  </si>
  <si>
    <t>Ukoliko se bojenje pročelja izvodi preko potpuno nove žbuke, tj. homogene površine, upotrijebiti će se silikatni premaz sa svim potrebnim predradnjama u skladu s uputstvom proizvođača, kao što je impregniranje površine pročelja. Ukoliko se bojenje pročelja izvodi preko žbuke koja je samo djelomično sanirana tj. površina nije homogena već se sastoji iz dijelova stare i nove žbuke, upotrijebiti će se također silikatni premaz, ali tako da se prethodno nanese temeljni sloj koje će izjednačiti strukturu, upojnost i kemijsku reakciju podloge. Bojenje mora biti kvalitetno i dobro izvedeno. Na obojenim površinama ne smije biti mrlja, površine moraju biti jednolične i čiste i ne smiju se ljuštiti. Kit za ispunjenje udubina i pukotina mora biti srodnog sastaa podlozi i boji.</t>
  </si>
  <si>
    <t>Sanacija dekorativnih elemenata na pročelju obaviti će se čišćenjem i sanacijom na građevini ili restauracijom u radionici. Točan opseg radova i način izvedbe utvrditi će se nakon postavljanja skele, kada će biti moguće na licu mjesta utvrditi stanje svakog pojedinog elementa. Sanacija na građevini izvesti će se upotrebom štuko-mase ili drugog matrijala u kojem su izvedeni izvorni elementi i to u slučajevima kada je osnova elementa zadovoljavajuće čvrstoće, a nedostaju manji dijelovi pojedinog elementa. Upotrebljeni materijal treba imati zadovoljavajuću čvrstoću, otpornost na smrzavanje, vodoodbojnost i paropropusnost. Dograđene dijelove treba imobilizirati pomoću armature iz nehrđajućeg matrijala.Elementi koji nedostaju, ili su oštećenja takva da na građevini nije moguća sanacija, zamijeniti će se novima. Po jedan primjerak svakog različitog elementa treba retuširati i po potrebi dograditi dijelove koji nedostaju, kako bi poslužio kao izvornik za izradu kalupa. Potreban broj odljeva izraditi će se u smjesi bijelog cementa i odgovarajućeg punila. Navedena smjesa treba imati zadovoljavajuću čvrstoću, paropropusnost i biti otporna na atmosferske utjecaje. Prilikom punjenja kalupa smjesom za izradu odljeva treba ugraditi i prihvatnu armaturu od nehrđajućeg matrijala. Elementi se ugrađuju u tijeku izvedbe fasaderskih radova, tj. nakon što se izvede gruba žbuka. Postavljaju se na očišćenu i čvrstu podlogu (najčešće zid od pune opeke s kojeg je otučena žbuka). Učvršćuju se odgovarajućim klinovima od nehrđajućeg materijala. Nakon postave treba po potrebi obaviti retuš (na spojevima pojedinih dijelova ili ako je došlo do sitnijih oštećenja prilikom ugradnje) i izvesti sloj fine žbuke, s tim da e pazi da ne dođe do naknadnih oštećenja elemenata.Sve radove treba izvesti prema važećim tehničkim propisima, normama ili prihvaćenim recepturama, te uzancama zanata. Kod primopredaje radova izvoditelj je dužan predati investitoru uvjerenje o kvaliteti svih ugrađenih matrijala (atesti, normi). Jediničnom cijenom treba obuhvatiti:</t>
  </si>
  <si>
    <t>- sav rad i pomoćni materijal,</t>
  </si>
  <si>
    <t>- troškove transporta i prijenosa do mjesta rada,</t>
  </si>
  <si>
    <t>- skidanje elemenata koji služe kao izvornici,</t>
  </si>
  <si>
    <t>- uzimanje otisaka,</t>
  </si>
  <si>
    <t>- izradu kalupa,</t>
  </si>
  <si>
    <t>- izradu odljeva sa potrebnom armaturom za učvršćenje,</t>
  </si>
  <si>
    <t>- postavu na građevini.</t>
  </si>
  <si>
    <t xml:space="preserve"> Na vertikalnu stijenu se pričvrščuje pod od horizontalnih dasaka, poduprt kosim letvama na koji se skuplja suvišak žbuke. Ispod vijenca ili drugih profilacija na zidu te na gornjem rubu vijenca pričvršćene su kukama dvije horizontalne, usporedne, blanjane letve (vodilice) po kojim se kliže, odnosno vuče šablona.Prije žbukanja treba šablonom pregledati da li je vijenac izidan ili priređen kako treba te da li je ostavljeno dovoljno mjesta za žbuku; zatim se vijenac očisti I namoči, nabaci se gruba apnena žbuka I prevuče šablonom. Nakon što je gruba žbuka stegla, nabacuje se finija žbuka I prevuče šablonom dok profilacija ne postane čista I oštra, a plohe potpuno glatke. Nakon svakog vučenja odstrani se mort s poda šablone I letve, a šablona se opere. Uglovi, krajevi I prijelomi koji se ne mogu izvlačiti šablonom, izvode se naknadno rukom. Kod kosih I segmentnih vijenaca, letve vodilice učvršćene su usporedno sa smjerom vijenca. Debljina donjeg sloja žbuke iznosi oko 1-2 cm.</t>
  </si>
  <si>
    <t xml:space="preserve">Žbukanje pročelja izvodi se u dva sloja. Prvi osnovni sloj nabacuje se preko površine koja se obrađuje i ona mora biti čista, određene čvrstoće i dovoljno hrapava da bi se omogućila trajna veza osnovnog sloja za površinu koja se obrađuje, a završni sloj mora biti trajno vezan za podložni. Prije nanošenja osnovnog sloja sve eventualne žice (od oplate ili skele) odstraniti, kako bi se izbjeglo prenošenje korozije na završni sloj, a samim tim i mrlje na pročelju. Sve izvedene površine moraju biti potpuno ravne i glatke, vertikalne, gdje je potrebno horizontalne, kose ili oble. Profili i uglovi moraju imati oštre rubove, izrađene točno prema predviđenom obliku. Žbuka predviđena za izradu pročelja mora se sastojati od isprobanih primjesa i veziva jednoličnog zrna te na svjetlost postojane boje. Tvornička smjesa žbuke upotrijebit će se bez ikakve druge primjese osim vode. Količina, veličina i boja kamenih zrnaca birat će se prema potrebi. Odstupanje od vertikalnih i horizontalnih ravnina ne smije biti veće od 1 cm na 10 m. Cjelokupan materijal za izradu pročelja mora biti u dovoljnim količinama donesen u neposrednu blizinu stručnog radnika za izradu pročeljne žbuke.Za izradu profiliranih vijenaca I drugih profila moraju se prethodno izraditi šablone. U pomoćne usluge spada: prenošenje umiješane žbuke, primanje vode I žbuke, dodavanje alata,pomaganje pri namještanju vodilice za vučenje šablona I slične sitne usluge. Prijenos materijala do 20 m vertikalno I 50 m horizontalno uključen je u cijenu. Preko ovih udaljenosti, računajući od mjesta ugrađivanja, obračun se vrši posebno. Svi vučeni profili (šablonom) kao: vijenci, okviri, trake, istaci I sl. obračunavaju se po m2 kao dodatak kvadraturi pročelja. Za svaki vučeni profil izrađuju se po dvije šablone – blanjala: jedna za podložni I druga za završni sloj žbuke. Šablona se sastoji od vertikalne daščane stijene, grubo rezane po obliku vijena. Na daščanu stijenu pribijena je ploča pocinčanog ili aluminijskoga lima debljine 2 mm,točno rezana po nacrtima profila danim u mjerilu 1:1, tako da viri oko 0,5 cm preko rubova dasaka. </t>
  </si>
  <si>
    <t xml:space="preserve">Napomena: Pročeljna vapnena žbuka izvodi se u dva sloja, maksimalne debljine 2 odnosno 4 cm, uz zahtjevani granulometrijski sastav. Završi sloj žbuke maksimalne je debljine 1-0,5 cm. Za sve dijelove gdje se sloj žbuke dodatno zadebljava iznad 4 cm ukupno, potrebno je postaviti žičano (bakreno) pletivo usedreno u ziđe. Radovi se ne smiju izvoditi po lošem vremenu I temperaturi manjoj od + 3 C ili većoj od +35 C. Podloga na koju se nanosi žbuka je zid od opeke. Za vrijeme ljetnih žega treba radove štititi, a površinu njegovati. Na priređene zidove od opeke nanosi se vapneni špric 1:1 (ukoliko debljina žbuke to zahtjeva), a na to dolazi grubi donji sloj vapnene žbuke u omjeru vapno: pijesak (dravski) 1:3, frakcije pijeska 0-4 mm, debljine 1-2 cm. Gornji fini sloj izvodi se u omjeru vapno: pijesak (dravski) 1:3, frakcije pijeska 0-2 mm, debljine sloja 0,5-1 cm. Žbuka se „pod žlicu“. Prije nanošenja osnovnog sloja sve eventualne žice (od oplate ili skele) odstraniti, kako bi se izbjeglo prenošenje korozije na završni sloj, a samim time i mrlje na pročelju. Za miješanje žbuke koristi se prirodno hidrauličko vapno (NHL). Ukoliko se prilikom pripremnih radova pokaže da je moguće sačuvati tek manje površine izvorne žbuke, alternativno se za obnovu može primijeniti industrijski spravljena vapnena žbuka s pretežnim udjelom vapna, poput RoFIX tras vapnenog sustava. Kontrola kvalitete: vrši se viskom i libelom. Prijanjanje temeljnog sloja za konstrukciju provjerava se kucanjem čeličnom šipkom. Ako se čuje tupi zvuk, takva se mjesta obilježavaju, skidaju i popravljaju.Ne smiju se pojaviti pukotine, već je dopuštena samo pojava naprslina. Sve površine moraju biti ujednačenog tona i strukture te bez uočljivih radnih nastavaka. Ovim troškovnikom obuhvaćena je izrada: temeljnog sloja, zaršnog sloja te izrada onih elemenata pročelja koji se izvode izvlačenjem šablonom (kao i izrada i demontaža šablona), a to su slijedeći profili: profilirani vijenci, nastrešnice, okviri prozora, lezene,konzole itd. </t>
  </si>
  <si>
    <t xml:space="preserve"> Prilikom izvedbe potrebno je radove izvoditi prema priloženim nacrtima u izvedbenom projektu. Nacrte treba nakon čišćenja profilacija dodatno prekontrolirati, a posebno nacrte detalja profilacija. Šablone za izvlačenje profila mora prije upotrebe pregledati predstavnik GZZZKP i potvrditi da su ispravne. Za svaku je profilaciju potrebno izraditi najmanje dvije šablone. Izrada šablona i vodilica za povlačenje šablona uključena je u jediničnu cijenu izrade profilacija.Sam obračun profilacija izvodi se prema standardu za oračun profilacija JUS OF 2.020, tj. prema hrvatskim normama. Svi radovi izvode se s pročeljne skele.1. Žbukanje glavnog pročelja od terena do vrha krovnog vijenca podložnom vapnenom žbukom. (U slučaju korištenja gotove industrijske žbuke na bazi vapna ovdje se treba uračunati i grundiranje podloge). Podložni sloj je vapnena žbuka spravljena s prirodnim hidrauličkim vapnom (NHL) i pijeskom 0-4 mm s pretežnim udjelom zrna 0,25-0,5 mm u omjeru 1:3. Nabacuje se direktno na prethodno dobro očišćeni i navlaženi zid s reškama između opeka očišćenim do dubine od 2 cm. Gornji fini sloj izvodi se vapnenom žbukom, omjera vapno: fini pijesak 1:3, frakcija pijeska 0-2 mm, debljina sloja 0,5-1 cm. Fini sloj se mora zagladiti zidrskom žlicom. Sve izvesti prema pravilima zanata te u dogovoru i prema uputama projektanta. Obračun po razvijenoj površini plaša pročelja bez odbitka otvora, samo s dodatkom 25% na zakrivljenost plohe. U stavku je uključeno i iscrtavanje mjesta za vijence, prozorske okvire, lezene, parapete, uklade, kvadre, te završno žbukanje. Izrada profilacija obračunava se u posebnim stavkama. Obračun po m2. U cijenu žbuke uključena je i dobava materijala i spravljanje žbuke.</t>
  </si>
  <si>
    <t>Redni broj</t>
  </si>
  <si>
    <t>Opis</t>
  </si>
  <si>
    <t>Količina</t>
  </si>
  <si>
    <t>Jedinična cijena</t>
  </si>
  <si>
    <t>Ukupno</t>
  </si>
  <si>
    <t>Jedinica mjere</t>
  </si>
  <si>
    <t>Prije rušenja ili skidanja ćbuke s raznih vučenih profilacija na pročelju, izvoditelj je dužan snimiti profilacije navedenih elemenata i na njih ishoditi suglasnost odgovorne osobe za nadzor, snimke treba ishoditi suglasnost GZZSKPP. Izmjere i otisci uzimaju se s očuvanih profila, s kojih prethodno treba ukloniti sve slojeve prašine, smoga i drugih nečistoća, slojeve starih naliča, a u pojedinim slučajevima i slojeve naknadno nanesene žbuke. Ukoliko pojedini krakteristični profil nije sačuvan potrebno ga je rekonstruirati. Prema izrađenim otiscima rade se drvene ili metalne šablone. Drvene šablone treba izvesti iz zdrave i čvrste građe, a da se spriječe deformacije treba ih okovati.</t>
  </si>
  <si>
    <t>Sav rad, sve komunikacije i sav transport vrši se isključivo s vanjske strane građevine, tj. Preko skele. 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 Kvalitetu žbuke izvoditelj je dužan dokazati pribavljanjem stručnih nalaza i mišljenja Građevinskog instituta u Zagrebu. Spojeve stare i nove žbuke izvesti kvalitetno, tako da se nakon završne obrade ne primjećuju razlike između ploha ožbukanih starom i ploha ožbukanih novom žbukom, već da se nakon završnog sloja dobije jednoliki izgled površine. Za sve završne obrade na pročelju potrebno je izraditi uzorke koje prije početka izvođenja mora odobriti predstavnik GZZSKPP i nadzorni inžinjer investitora. Izrada uzoraka završne obrade uračunata je u jediničnu cijenu pojedine stavke i ne obračunava se posebno. Sve detalje izvedbe na pročelju potrebno je dogovoriti i na njih ishoditi suglasnost predstavnika GZZSKPP i nadzornog inžinjera, a prije pristupanja izvedbi radova. Obračun svih radova vršiti kako je to naznačeno u opisu stavaka.</t>
  </si>
  <si>
    <t>Sav rad mora biti izveden kvalitetno, a za sve detalje i predložene elemente izvoditelj mora pribaviti suglasnost predstavnika GZZSKPP i nadzornog inžinjera. Pri izradi novog elementa, u jediničnu cijenu uračunat je gotov stolarski element sa pripadajućim okovom, ugradnjom na građevini, ostakljenjem i završnom obradom onog dijela elementa koji ostaje vidljive teksture drveta. Osobitu pažnju potrebno je posvetiti čišćenju postojećih stolarskih elemenata i njihovom popravku.</t>
  </si>
  <si>
    <t>Napomena: Eventualne izmjene mogu se izvoditi samo u skladu s konzervatorskim istraživanjima uz odobrenje predstavnika GZZSKP i nadzornog inžinjera.</t>
  </si>
  <si>
    <t>Svi detalji izvedbe i ugradnje bravarije moraju biti odobreni od predstavnika GZZSKPP i nadzornog inžinjera investitora. Snimanje postojeće bravarije i uzimanje uzoraka uključeno je u cijenu pojedine stavke i ne iskazuje se posebno. U cijenu pojedine stavke treba uključiti: - snimanje, uzimanje mjera i uzoraka postojeće bravarije,</t>
  </si>
  <si>
    <t>Svi radovi moraju se izvesti po izabranom uzorku i tonu, koje je ličilac dužan izvesti prije početka radova od materijala od kojeg će se radovi izvesti, a u svemu prema uputama proizvođača i GZZSKPP. Na tako izvedene uzorke izvoditelj mora ishodovati suglasnost predstavnika GZZSKPP i nadzornog inžinjera investitora, pa tek onda započeti sa izvođenjem radova.</t>
  </si>
  <si>
    <t>Ličenje bravarskih dijelova izvodi se nakon čišćenja rđe, premazom temeljne boje i potom liči vanjskom bojom za željezo u dva sloja. Ličenje stolarije izvodi se nakon skidanja starog naličja otapalima ili paljenjem. Potom je potrebno stolariju obrusiti, natopiti firnisom, kitati te ponovo brusiti. Na tako pripremljenu podlogu nanosi se dvostruki nalič, te lakira lakom otpornim na atmosferilije. Izbor tona, vrši se prema postojećem, a u suglasnosti s predstavnikom GZZSKPP i nadzornim inžinjerom. Jedinična cijena obuhvaća sav rad, materijal, sve troškove nabave i dopreme, skidanje i ponovnu postavu vanjske stolarije (vratna i prozorska krila), izradu uzoraka i sva čišćenja po završetku radova. Prije početka radova izvođač mora ustanoviti kvalitet podloge za izvođenje soboslikarskih i ličilačkih radova i ako ona nije pogodna za taj rad mora o tome pismeno obavijestiti svog naručioca radova, kako bi se na vrijeme mogla podloga popraviti i prirediti za soboslikarsko ličilačke radove. Kasnije pozivanje i opravdanje da kvalitet nije dobar radi loše podloge neće se uzimati u obzir.</t>
  </si>
  <si>
    <t>I. RUŠENJA I DEMONTAŽE</t>
  </si>
  <si>
    <t xml:space="preserve">Prema tome, ponuđena cijena je konačna cijena za realizaciju pojedine troškovničke,stavke i ne može se mijenjati. </t>
  </si>
  <si>
    <t>Prilikom davanja ponude izvoditelj je obvezan dostaviti detaljni operativni plan izvođenja radova i shemu organizacije gradilišta.</t>
  </si>
  <si>
    <t>Ukoliko opis pojedine stavke dovodi izvoditelja u nedoumicu o načinu izvedbe, treba pravovremeno tražiti objašnjenje od naručitelja.</t>
  </si>
  <si>
    <t>Ako tijekom gradnje dođe do promjena, treba prije početka rada tražiti suglasnost nadzornog inžinjera, predstavnika Gradskog zavoda za zaštitu spomenika kulture i prirode, također treba ugovoriti jediničnu cijenu nove stavke na temelju elemenata datih u ponudi i sve to unijeti u građevinski dnevnik uz ovjeru nadzornog inžinjera. Odnosno, sve izmjene trebaju biti ugovorene u skladu sa Zakonom o javnoj nabavi. Sve više radnje do kojih dođe uslijed promjene načina ili opsega izvedbe, a nisu na spomenuti način utvrđene, upisane i ovjerene, neće se priznati u obračunu.</t>
  </si>
  <si>
    <t xml:space="preserve"> ZIDARSKO FASADERSKI RADOVI - ALTERNATIVA</t>
  </si>
  <si>
    <t>Obračunat će se dijelovi plašta između prozora i do vanjskog brida pročelja bočnih krila i to samo s dodatkom na zaobljenost plohe pročelja od 25% bez dodataka na profilaciju.</t>
  </si>
  <si>
    <t>IV. LIMARSKI RADOVI</t>
  </si>
  <si>
    <t>V. STOLARSKI RADOVI</t>
  </si>
  <si>
    <t>VI. BRAVARSKI RADOVI</t>
  </si>
  <si>
    <t>VII. STAKLARSKI RADOVI</t>
  </si>
  <si>
    <t>VIII. SOBOSLIKARSKO-LIČILAČKI RADOVI</t>
  </si>
  <si>
    <t>IX. KLESARSKI I RESTAURATORSKI RADOVI</t>
  </si>
  <si>
    <t>01.01.</t>
  </si>
  <si>
    <t>01.02.</t>
  </si>
  <si>
    <t>01.03.</t>
  </si>
  <si>
    <t>02.01.</t>
  </si>
  <si>
    <t>02.02.</t>
  </si>
  <si>
    <t>02.03.</t>
  </si>
  <si>
    <t>02.04.</t>
  </si>
  <si>
    <t>02.05.</t>
  </si>
  <si>
    <t>02.06.</t>
  </si>
  <si>
    <t>02.07.</t>
  </si>
  <si>
    <t>02.08.</t>
  </si>
  <si>
    <t>02.09.</t>
  </si>
  <si>
    <t>03.01.</t>
  </si>
  <si>
    <t>05.01.</t>
  </si>
  <si>
    <t>05.02.</t>
  </si>
  <si>
    <t>01.</t>
  </si>
  <si>
    <t>Pripremni radovi</t>
  </si>
  <si>
    <t>kompl</t>
  </si>
  <si>
    <t>e)</t>
  </si>
  <si>
    <t>f)</t>
  </si>
  <si>
    <t>g)</t>
  </si>
  <si>
    <t>01.04.</t>
  </si>
  <si>
    <t>01.05.</t>
  </si>
  <si>
    <t>01.06.</t>
  </si>
  <si>
    <t>01.07.</t>
  </si>
  <si>
    <t>02.</t>
  </si>
  <si>
    <t>Radovi demontaža i rušenja</t>
  </si>
  <si>
    <t>03.</t>
  </si>
  <si>
    <t>ZIDARSKI RADOVI</t>
  </si>
  <si>
    <t>03.02.</t>
  </si>
  <si>
    <t>03.05.</t>
  </si>
  <si>
    <t>h)</t>
  </si>
  <si>
    <t>a1)</t>
  </si>
  <si>
    <t>a2)</t>
  </si>
  <si>
    <t>04.</t>
  </si>
  <si>
    <t>KERAMIČARSKI RADOVI</t>
  </si>
  <si>
    <t>postava keramike sa materijalom i fugiranjem</t>
  </si>
  <si>
    <t>postava keramike na sokl sa materijalom i fugiranjem</t>
  </si>
  <si>
    <t>05.</t>
  </si>
  <si>
    <t>PARKETARSKI RADOVI</t>
  </si>
  <si>
    <t>05.04.</t>
  </si>
  <si>
    <t>06.</t>
  </si>
  <si>
    <t>LIČILAČKI RADOVI</t>
  </si>
  <si>
    <t>06.01.</t>
  </si>
  <si>
    <t>Priprema za ličenje i ličenje novih i postojećih zidova i stropova. Sve novo žbukane i KNAUF zidove i stropove potrebno je impregnirati, gletati, brusiti i ličiti. U cijenu uključen sav materijal i rad kao i sve potrebne radne skele u toku radova</t>
  </si>
  <si>
    <t>struganje stare boje</t>
  </si>
  <si>
    <t>impregnacija</t>
  </si>
  <si>
    <t>gletanje i brušenje</t>
  </si>
  <si>
    <t>postava akrilne mrežice</t>
  </si>
  <si>
    <t>ličenje</t>
  </si>
  <si>
    <t>06.02.</t>
  </si>
  <si>
    <t>Izvedba  uljenog naliča na stubištima i hodnicima u visini od 150 cm sa svim pripremama podloge.</t>
  </si>
  <si>
    <t>07.</t>
  </si>
  <si>
    <t>RADOVI NA PROČELJU</t>
  </si>
  <si>
    <t>07.01.</t>
  </si>
  <si>
    <t>Obračun se vrši po m2 vertikalne projekcije površine skele.</t>
  </si>
  <si>
    <t>Izvedba zaštite stakala prozora i kamenih okvira prozora pomoću PE folije, zalijepljene ljepljivim trakama. Dobava i postava PVC folije za zaštitu otvora na pročelju. Folija se pričvršćuje na doprozornike pomoću drvenih letvica, koje su u cijeni stavke.
Obračun po m2
U cijenu uključeno i skidanje po završenom radu.</t>
  </si>
  <si>
    <t>Otucavanje  žbuke sa  pročelja i profilacija sa jačim pukotinama, otucava se cca 30 cm od pukotine na svaku stranu, sa  čiščenjem sljubnica do dubine od 30 mm, te pranje svih zidova po izvršenom otucavanju. Uz otucanu žbuku potrebno je i ostrugati staru boju do podloge u širini od 30 cm. U cijenu uključen i sav odvoz šute na gradski deponij i zbrinjavanje otpada, te sve potrebne radne skele</t>
  </si>
  <si>
    <t>Gletanje spoja stare i nove žbuke sa postavom mrežice radi sprečavanja pukotina na spoju novog i starog materijala.</t>
  </si>
  <si>
    <t>07.02.</t>
  </si>
  <si>
    <t>Prije ispune troškovnika potrebno je provjeriti eventualno neprikazivanje teksta u redovima od strane Excel-a, i važi samo kompletan tekst stavke.</t>
  </si>
  <si>
    <t>08.01.</t>
  </si>
  <si>
    <t>08.03.</t>
  </si>
  <si>
    <t>08.04.</t>
  </si>
  <si>
    <t>Prije ispune troškovnika potrebno je provjeriti eventualno neprikazivanje teksta u redovima od strane Excel-a, i važi samo kompletan tekst uvjeta i stavke.</t>
  </si>
  <si>
    <t>Prije izrade ponude izvoditelj mora obići i pregledati građevinu zbog ocjene njezinog građevinskog stanja, radova obuhvaćenih troškovnikom, uvjeta organizacije gradilišta, načina i mogućnosti pristupa građevini, mogućnosti zauzimanja javne površine, postave skele, osiguranja ulaza u građevinu i sl. Predajom ponude uzeti će se da je ponuditelj bez obzira da li je obišao ili ne građevinu , da ju je obišao.</t>
  </si>
  <si>
    <t xml:space="preserve">Za sve kriterije jednakovrijednosti ako nisu posebno navedeni kriteriji, za kriterij vrijede kriteriji karakteristike proizvoda  </t>
  </si>
  <si>
    <t>RADOVI NA KROVU</t>
  </si>
  <si>
    <t>komplet</t>
  </si>
  <si>
    <t>Demontaža postojećih letava 5/8 cm ili slično,  postavljene na razmaku od 21,5 cm. U cijenu uključen i sav transport te zbrinjavanje otpada. Obračun po m2 krovne površine</t>
  </si>
  <si>
    <t>Demontaža dijela postojećeg gromobrana ( komplet sa nosačima, sa odvozom i zbrinjavanjem otpada.</t>
  </si>
  <si>
    <t>pocinčani lim - opšavi, ležeći žljebovi sa podložnim limom, uvalama i ostalim limenim elementima.</t>
  </si>
  <si>
    <t>demontaža i oporaba postojećih krovnih prozora,</t>
  </si>
  <si>
    <t>demontaža sa odvozom i oporabom otpada</t>
  </si>
  <si>
    <t xml:space="preserve">popravak i nadopuna drvene konstrukcije </t>
  </si>
  <si>
    <t>postava ojačanja iz ćelika na drvenu konstrukciju</t>
  </si>
  <si>
    <t>Dobava i postava paropropusne krovne folije na OSB ploče sa izvedbom preklopa prema uputi proizvođača. Krovna folija UV stabilna.</t>
  </si>
  <si>
    <t>i)</t>
  </si>
  <si>
    <t>j)</t>
  </si>
  <si>
    <t>podrum</t>
  </si>
  <si>
    <t>Demontaža vrata s dovratnicima. U cijenu uključen i sav odvoz šute i otpada na gradski deponij i zbrinjavanje otpada</t>
  </si>
  <si>
    <t>popravak donje betonske ploče - popravak neravnina i loših dijelova - pomoću reparaturnog morta</t>
  </si>
  <si>
    <t>Demontaža zaštita od sunca - roloa i black outa sa svih prozora prije početka radova sa označavanjem pozicija na kojima su stajale, pohrana za cijelo vrijeme radova, te ponovna montaža po završenim radovima. Obračun po broju komada bez obzira na veličinu.</t>
  </si>
  <si>
    <t>Pročelja</t>
  </si>
  <si>
    <t xml:space="preserve">U jediničnu cijenu uključiti i zaštitni zastor od jutenih ili plastičnih zaštitnih traka, koje se postavljaju s vanjske strane skele po cijeloj površini. Skelu je potrebno osigurati od prevrtanja sidrenjem u objekat, a od udara groma uzemljenjem. Potrebno je izvesti pomočne željezne ili drvene ljestve – penjalice u svrhu osiguranja vertikalne komunikacije po skeli. Prije izvedbe skele izvođač je dužan izraditi projekt skele, što je u cijeni stavke. </t>
  </si>
  <si>
    <t>Restauracija na licu mjesta dekorativnih elemenata prema popisu. Cijenom je obuhvaćena imobilizacija nehrđajućim trnovima, čišćenje od naliča boje, pranje, retuširanje i restauracija izvornog oblika kod manijh oštećenja tehnikom kiparskog retuša i završni silikonski premaz za zaštitu od atmosferilija. Obračun po komadu. Odluka o elementima koj ise izvode novi odrediti će se po istražnim radovima u dogovoru sa kontzervatorskim nadzorom</t>
  </si>
  <si>
    <t xml:space="preserve">Restauratorski istražni radovi na fasadnoj žbuci i unutarnjoj žbuci, te stolariji kako bi se definirali eventualni ostaci starih boja žbuke, a na mjestima sondi koje se dogovaraju sa konzervatorskim nadzorom. U cijenu uključena sva potrebna radna skela, kao i izrada Elaborata. Obračun prema površini sondi koje se izvode. </t>
  </si>
  <si>
    <t>fasadna žbuka</t>
  </si>
  <si>
    <t xml:space="preserve">unutarnja žbuka </t>
  </si>
  <si>
    <t>stolarija</t>
  </si>
  <si>
    <t>izrada Elaborata</t>
  </si>
  <si>
    <t>Čiščenje i sanacija elemenata kamena plastike. Izvesti čišćenjem, namakanjem, stabilizacijom i popravkom oštećenja ovisno o stanju kamene plastike. Po izvršenim radovima čišćenja i sanacije potrebno je izvesti zaštitu za preostalo vrijeme radova sa demontažom iste po izvršenim radovima. Radove izvodi ovlašteni restaurator uz nadzor konzervatora. Uključena i izrada izvješća o izvršenim radovima. U cijenu uključena i sva potrebna skela</t>
  </si>
  <si>
    <t>hidroizolacija iz dvokomponentne hidroizolacijske smjese u 2 sloja</t>
  </si>
  <si>
    <t>Obijanje žbuke sa zidova i uklanjanje morta iz sljubnica zidnih elemenata u dubini od 30 mm. Sljubnice (fuge) se produbljuju pažljivo bez razaranja bočnih stijenki opeke i kamena. Dozvoljeno je strojno i ručno čišćenje uz prethodnu demonstraciju načina i odobrenje nadzornog inženjera. Čišćenje zidova od ostataka prašine, masnoće, ulja, hrđe i slabo prionljivih dijelova. Postupak se izvodi dok se ne dobije čista i kvalitetna podloga. Nakon uklanjanja svih navedenih nedostataka, podlogu je potrebno navlažiti kako bi se spriječila ubrzana dehidracija morta.</t>
  </si>
  <si>
    <t>Restauratorski nadzor i pripomoć u toku izvođenja radova otucavanja žbuke uz postojeće profilacije, kao i kod izvedbe nove žbuke na istim mjestima</t>
  </si>
  <si>
    <t>krovovi</t>
  </si>
  <si>
    <t>prizemlje</t>
  </si>
  <si>
    <r>
      <t>m</t>
    </r>
    <r>
      <rPr>
        <vertAlign val="superscript"/>
        <sz val="11"/>
        <rFont val="Calibri"/>
        <family val="2"/>
        <charset val="238"/>
        <scheme val="minor"/>
      </rPr>
      <t>2</t>
    </r>
  </si>
  <si>
    <t>Izvedba horizontalne izolacije poda otpornog na hidrostatski tlak vode iz dvokomponentnog visokoelastičnog polimercementnog morta u 2 sloja</t>
  </si>
  <si>
    <t>Izvedba prekida kapilarne vlage injektiranjem pod  pritiskom - na unutanjim  neukopanim zidovima. Injektiranje izvesti a u razmacina od 12 cm u cik cak formaciji. Izvesti prema jednom od kvalitetnih sistema prekida kapilarne vlage injektiranjem tekućim ili gelirajućih injekcijskih hidrofobnih materijala. Obavezno garancija na radove min 10 godina. Obračun po m2 tlocrtne površine zida u kojem se injektira</t>
  </si>
  <si>
    <t>stabilizacija ziđa i popunjavanje šupljina</t>
  </si>
  <si>
    <t>prekid kapilarne vlage injektiranjem u punoj visini zida</t>
  </si>
  <si>
    <t>Izvedba obrade zida između hidroizolacije poda i zone injektiranja (odnosno 25 cm više), prethodno oprašen zid potrebno je impregnirati sredstvom za stabilizaciju soli u zidu, te preko izvesti reparaturni mort debljine do  1,0 cm, na koji se nanose 2 sloja polimerne  hidroizolacije koja prelazi i preko HI poda.  Površina se žbuka paropropusnom žbukom.</t>
  </si>
  <si>
    <t>- snimanje pozicija profilacija i ucrtavanje u nacrte pročelja</t>
  </si>
  <si>
    <t>kmplt</t>
  </si>
  <si>
    <t>1)</t>
  </si>
  <si>
    <t>2)</t>
  </si>
  <si>
    <t>4)</t>
  </si>
  <si>
    <t>5)</t>
  </si>
  <si>
    <t>6)</t>
  </si>
  <si>
    <t>7)</t>
  </si>
  <si>
    <t>8)</t>
  </si>
  <si>
    <t>9)</t>
  </si>
  <si>
    <t>10)</t>
  </si>
  <si>
    <t>11)</t>
  </si>
  <si>
    <t>12)</t>
  </si>
  <si>
    <t>13)</t>
  </si>
  <si>
    <t>Popravak pukotina nadvoja, profilacija, vijenaca, timpanona, rubnih kamena, popravak rezova od postave spiralnih sidara kroz profilacije u žbuci  i otalih elemenata žbuke koja se zadržava - zapadno pročelje, uglovi zap. pročelja, zapadna pročelja aneksa, vijenci i profilacije dvorišnog pročelja.</t>
  </si>
  <si>
    <t>Uz svaku pukotinu koja se obrađuje potrebno je ostrugati slojeve stare boje u širini od cca 30 cm.</t>
  </si>
  <si>
    <t>U cijenu uključen i sav odvoz šute na gradski deponij i zbrinjavanje otpada, te sve potrebne radne skele</t>
  </si>
  <si>
    <t xml:space="preserve">Postojeće pukotine se čiste, uklanja se dio loše žbuke, proširuju pukotine i urezuju u "v", premazuju sa S/N vezom, te zapunjavaju reparaturnim mortom. </t>
  </si>
  <si>
    <t>Obračun po m1 pukotina koje se saniraju.</t>
  </si>
  <si>
    <t>pukotine od potresa u žbuci i profilacijama - ravna površina</t>
  </si>
  <si>
    <t>pukotine od potresa u žbuci i profilacijama - profilacije</t>
  </si>
  <si>
    <t>Kod popravaka na profilacijama po potrebi koristiti prethodno napravljene šablone profilacija.</t>
  </si>
  <si>
    <t>površina oštečenja od potresa u žbuci - ravna površina</t>
  </si>
  <si>
    <t>površina oštećenja  od potresa u žbuci profilacija i oblika</t>
  </si>
  <si>
    <t xml:space="preserve">Žbukanje zida i profilacija u zonama sanacije jačih pukotina na pročelju, širine cca 60 cm, u fazama: cem. špric, gruba i fina produžna žbuka, uz prethodno dobro vlaženje površine i korištenje s/n veze opeka, uključivo sav materijal i rad do pune gotovosti, sa ravnanjem i zaglađenjem završnog sloja. Za potrebe popravaka profilacija po potrebi koristiti prethodno izrađene šablone ( šablone u pripremnim radovima). </t>
  </si>
  <si>
    <t>Izvedba bojenja pročelja, kompletno sa novom i starom žbukom u dva sloja, silikatnom  bojom u minimalno 3 tona, . Bojanje izvesti u skladu sa zahtjevima proizvođača. Jedničnom cijenom obuhvatiti: otprašivanje i čiščenje od nečistoća,  dubinsku impregnaciju odgovarajućim sredstvom, bojanje u dva sloja. Boju i ton (min 3) određuje predstavnik GZZSKP . Obračun po m2 ortogonalne projekcije pročelja bez dodataka na različite tonove i profilacije, u cijenu uračunat dodatak na složenost pročelja od 100%, i nikakav drugi dodatak u obračunu neće se priznati.. Sve tonove potrebno je zamiješati tvornički ili pomoću kompjutorskog uređaja. Posebnu pozornost obratiti na propisanu temperaturu i vlagu u zraku od strane proizvođača boje koja je dozvoljena za  izvedbu.</t>
  </si>
  <si>
    <t>11.03.</t>
  </si>
  <si>
    <t>Nabacivanje sloja produžnog morta na većim uleknućima površine zidova kako bi se doveli u okomitost. Izravnanje zidova izvesti na mjestima ustanovljenim mjerenjem okomitosti zidova uz suglasnost nadzornog inženjera. Debljina sloja do 5 cm. Obračun po m2.</t>
  </si>
  <si>
    <t xml:space="preserve">Žbukanje ravnih površina pročelja produžnom grubom  žbukom m-5, omjera 1:3:9  završne obrade debljine 3-4,5 cm,
uz prethodno pranje površina vodom pod pritiskom. Žbuka se nanosi na ravne površine pročelja gdje je postojeća žbuka otućena, reške očišćene, a površina otprašena i oprana. Žbuku izvesti prema slijedećim fazama: površinu zida oprati vodom pod pritiskom, na navlaženu površinu zida nanijeti rijetki cementni mort-špric omjera 1:2. </t>
  </si>
  <si>
    <t xml:space="preserve">Na tako pripremljenu podlogu nanijeti osnovni sloj grube produžne žbuke debljine 2-2,5 cm. Na osnovni sloj  sloj  nanosi se finalni sloj fine produžne žbuke debljine 1-1,5 cm. Za kvalitetu žbuke izvoditelj je dužan pribaviti stručni nalaz i mišljenje ovlaštene ustanove za ispitivanje kvalitete žbuke, što je obuhvaćeno jediničnom cijenom ove stavke. U jediničnu cijenu po m2, uključena je izrada svih rubova - skokova u žbuci i obruba žbuke prema postojećoj žbuci i profilacijama, bez dodatka na križanja i sučeljavanje profila, kao i spojnica profila,te na broj bridova i zakrivljenja profila, te se nikakovi dodaci na površinu ne priznaju Obračun se vrši po m2 ortogonalne projekcije žbuke. </t>
  </si>
  <si>
    <t>Izvedba čišćenja i antikorozivne zaštite pocinčanih limova na pročeljima, koji se ne mijenjaju. Površine pocinčanih limova potrebno je obraditi -  odstranjivanje korozijskih produkata i nečistoća, te izvedbom ličenja u 2 sloja emajlom za pocinčani lim, ili 1 slojem temeljnog antikorozijskog premaza i 1 slojem završnog premaza. Završni premaz obavezno UV stabilan. Boja siva, mat ili svilenkasti sjaj kao pocinčani lim, odabir boje od konzervatorskog nadzora. U cijenu uključena kompletna priprema i premazivanje u 2 sloja. Obračun po m2 obrađene površine.</t>
  </si>
  <si>
    <t>02.10.</t>
  </si>
  <si>
    <t>02.11.</t>
  </si>
  <si>
    <t>potkrovlje</t>
  </si>
  <si>
    <t>02.12.</t>
  </si>
  <si>
    <t>02.13.</t>
  </si>
  <si>
    <t>02.14.</t>
  </si>
  <si>
    <t>01.09.</t>
  </si>
  <si>
    <t>04.02..</t>
  </si>
  <si>
    <t>04.03.</t>
  </si>
  <si>
    <t>04.04.</t>
  </si>
  <si>
    <t>04.05.</t>
  </si>
  <si>
    <t>06.03.</t>
  </si>
  <si>
    <t>06.04.</t>
  </si>
  <si>
    <t>06.05.</t>
  </si>
  <si>
    <t>06.06.</t>
  </si>
  <si>
    <t>06.07.</t>
  </si>
  <si>
    <t>Podrum</t>
  </si>
  <si>
    <t>PE folija</t>
  </si>
  <si>
    <t>EPS 150 za podne površine debljine min 5 cm</t>
  </si>
  <si>
    <t>05.05.</t>
  </si>
  <si>
    <t>Čišćenje cijelog objekta po završetku radova, a prije predaje objekta investitoru. U radove čišćenja je obuhvačeno čišćenje svih prozora, zidova ( keramika, uljeni nalič), stolarije, podova i svih elemenata, te uklanjanje svih zaštita na namještaju, kao i čišćenje namještaja koj ise zaštičuje u toku radova, ako je došlo do onečišćenja od radova.. Obračun po m2 tlocrtne površine poda prostora koji se čiste.</t>
  </si>
  <si>
    <t>bušenje fi 150mm</t>
  </si>
  <si>
    <t>bušenje fi 100 mm</t>
  </si>
  <si>
    <t>Izvedba strojnog bušenja zidova za promjer cijevi od fi 100 do 150 mm. U cijenu uključeno i odvoz svog otpada po završenim radovima. Obrčun po m1 proboja zida.</t>
  </si>
  <si>
    <t>05.06.</t>
  </si>
  <si>
    <t>05.07.</t>
  </si>
  <si>
    <t>05.08.</t>
  </si>
  <si>
    <t>zidovi debljine 10 cm</t>
  </si>
  <si>
    <t>05.09.</t>
  </si>
  <si>
    <t>05.10.</t>
  </si>
  <si>
    <t>05.11.</t>
  </si>
  <si>
    <t>05.12.</t>
  </si>
  <si>
    <t>05.13.</t>
  </si>
  <si>
    <t>05.14.</t>
  </si>
  <si>
    <t>05.15.</t>
  </si>
  <si>
    <t>05.16.</t>
  </si>
  <si>
    <t>05.17.</t>
  </si>
  <si>
    <t>06.08.</t>
  </si>
  <si>
    <t>STOLARSKI RADOVI</t>
  </si>
  <si>
    <t>Detaljan pregled vanjskih  dijelova prozora   Kako bi se odredio način i obim sanacije ili zamjene dotrajlih dijelova, te prikupili podaci o materijalu, detaljima, profilacijama i obradama. Obračun po stvarno utrošenim radovima.</t>
  </si>
  <si>
    <t>Saniranje površinskih oštečenja na doprozornicima i dovratnicima, klupčicama i krilima prozora i vrata nastalih rasušivanjem ili mehaničkim oštećenjem dvokomponentnim punilom na bazi epoksidne smole i drvenih čestica. Plohe nakon sušenja završno obraditi brušenjem ili profiliranjem prema postojećem detalju.</t>
  </si>
  <si>
    <t>Obračun po m1.</t>
  </si>
  <si>
    <t xml:space="preserve"> Čišćenje starog kita na spoju doprozornika s vanjskom limenom klupčicom, te zapunjavanje iste dvokomponentnom pastom na bazi epoksidne smole. Obračun po m1.</t>
  </si>
  <si>
    <t>- reška širine do 2 mm 16. Dobava i ugradnja silikonske brtve na spoju doprozornika i izvitoperenih krila, radi spriječavanja prodora oborinskih voda, poboljšavanja toplinske i zvučne izolacije. Širina otklona od 2-11 mm.Obračun po m1.</t>
  </si>
  <si>
    <t>3)</t>
  </si>
  <si>
    <t>Dimenzije prozora - dimenzija prozora</t>
  </si>
  <si>
    <t>r.š 15 cm</t>
  </si>
  <si>
    <t>Stolarski popravak vratiju i prozora po završetku radova, a prije ličenja stolarije. Obračun radova po broju radnih sati potrebnih za popravak. Potreban materijal prema stvarnoj količini materijala.</t>
  </si>
  <si>
    <t>popravci stolarije</t>
  </si>
  <si>
    <t xml:space="preserve">sati </t>
  </si>
  <si>
    <t>BRAVARSKI RADOVI</t>
  </si>
  <si>
    <t xml:space="preserve">Dimenzija raster i način otvaranja vidljiv je
iz shema. </t>
  </si>
  <si>
    <t>Obaveza izvođača je da prije izrade vrata napravi izmjeru otvora, izvrši provjere količine kao i smjer i način otvaranja na temelju izvedbene projektne dokumentacije i stanja na gradilištu, te potvrde završnu boju sa projektantom i investitorom.</t>
  </si>
  <si>
    <t>Obračun po komadu. U svemu prema protupožarnom elaboratu.</t>
  </si>
  <si>
    <t>e1)</t>
  </si>
  <si>
    <t>09.</t>
  </si>
  <si>
    <t>09.01.</t>
  </si>
  <si>
    <t>09.02.</t>
  </si>
  <si>
    <t>10.01.</t>
  </si>
  <si>
    <t>10.02.</t>
  </si>
  <si>
    <t>11.</t>
  </si>
  <si>
    <t>11.01.</t>
  </si>
  <si>
    <t>11.02.</t>
  </si>
  <si>
    <t>Izvedba antikorozivnne zaštite na postojećoj bravariji sa ličenjem lako mu 2 sloja. Priprema bravarije u bravarskim radovima. U cijenu uključene i sve radne skele i zaštite.</t>
  </si>
  <si>
    <t>Izvedba ličenja unutarnje i vanjske stolarije, nove i stare sa pripremom površine, u 2 sloja - temelj i završni lak, odnosno dio unutarnje stolarije bezbojnom lazurom.</t>
  </si>
  <si>
    <t>priprema vratiju za ličenje brušenje i kitanje</t>
  </si>
  <si>
    <t>ličenje vratiju sa lak bijelom bojom</t>
  </si>
  <si>
    <t>ličenje vratiju sa bezbojnom lazurom</t>
  </si>
  <si>
    <t>ličenje prozora lak bojom</t>
  </si>
  <si>
    <t>12.</t>
  </si>
  <si>
    <t>12.01.</t>
  </si>
  <si>
    <t>12.02.</t>
  </si>
  <si>
    <t>12.03.</t>
  </si>
  <si>
    <t>12.04.</t>
  </si>
  <si>
    <t>12.05.</t>
  </si>
  <si>
    <t xml:space="preserve">Napomena: Uključene sve dobave materijala, rad. pomoćna sredstva, predradnje, transporti i sve drugo potrebno do gotovog proizvoda. Prije početka radova izvođač je dužan izraditi radioničku dokumentaciju na koju je potrebno ishoditi pismenu suglasnost nadzora i konzervatorskog nadzora, isto obračunati u jediničnoj cijeni stavke.. U pogledu detalja obavezno konzultirati konzultirati konzervatorski nadzor iz GZZSKP i nadzornog inženjera. </t>
  </si>
  <si>
    <t>Montirati ploču s podacima o građevini, investitoru, odobrenju za građenje, projektantu, nadzoru i izvoditeljima radova. Uklanjanje ploče po dovršetku radova uključeno u cijenu.</t>
  </si>
  <si>
    <t>Natpisna ploče mora sadržavati sve podatke propisane Pravilnikom o sadržaju i izgledu ploče kojom se označava gradilište (NN 42/2014).</t>
  </si>
  <si>
    <t>Izrada ploče gradilišta s obaveznim sadržajem koji je propisan Pravilnikom, uz dodatak natpisa kojim se ističe da se operacija financira sredstvima FSEU, amblemom EU i tekstom "EUROPSKA UNIJA".</t>
  </si>
  <si>
    <t xml:space="preserve">NAPOMENA:
Preostale ploče i natpisi prema smjernicama ZNR, sastavni su dio stavke ORGANIZACIJE GRADILIŠTA. </t>
  </si>
  <si>
    <t>01.11.</t>
  </si>
  <si>
    <t>01.12.</t>
  </si>
  <si>
    <t>Troškovnik  građevinsko obrtničkih radova</t>
  </si>
  <si>
    <t>Glavni projektant:                Tomislav Kušan, dipl.ing.arh. ovl. arh.A2616</t>
  </si>
  <si>
    <t>Direktor:                                 Tomislav Kušan , dipl.ing.arh.</t>
  </si>
  <si>
    <t>Sadržaj:</t>
  </si>
  <si>
    <t>2. OPĆI UVJETI GRAĐEVINSKO OBRTNIČKIH RADOVA</t>
  </si>
  <si>
    <t>1. REKAPITULACIJA SVIH RADOVA</t>
  </si>
  <si>
    <t>3. REKAPITULACIJA GRAĐEVINSKO OBRTNIČKIH RADOVA</t>
  </si>
  <si>
    <t>4. TROŠKOVNIK GRAĐEVINSKO OBRTNIČKIH RADOVA</t>
  </si>
  <si>
    <t>1. Građevinsko obrtnički radovi ukupno:</t>
  </si>
  <si>
    <t>Ukupno svi radovi cjelovite obnove  Eura - bez PDV-a:</t>
  </si>
  <si>
    <t>Porez na dodatnu vrijednost (PDV):</t>
  </si>
  <si>
    <t>Ukupno svi radovi cjelovite obnove  Eura - sa PDV-om:</t>
  </si>
  <si>
    <t>obloge nosača Wc-a sa vodokotlićem</t>
  </si>
  <si>
    <t>REKAPITULACIJA GRAĐEVINSKO OBRTNIČKIH RADOVA:</t>
  </si>
  <si>
    <t>2. Rušenja i demontaže ukupno:</t>
  </si>
  <si>
    <t>1.Pripremni radovi ukupno:</t>
  </si>
  <si>
    <t>4. Specijalni sanacijski radovi:</t>
  </si>
  <si>
    <t>5. Zidarski radovi ukupno:</t>
  </si>
  <si>
    <t>REKAPITULACIJA GRAĐEVINSKO OBRTNIČKIH  RADOVA:</t>
  </si>
  <si>
    <t>6. Radovi na krovovima ukupno:</t>
  </si>
  <si>
    <t>Ukupno svi građevinsko obrtnički radovi   Eura - bez PDV-a:</t>
  </si>
  <si>
    <t>Ukupno svi građevinsko obrtnički radovi  Eura - sa PDV-om:</t>
  </si>
  <si>
    <t>Restauratorski radovi</t>
  </si>
  <si>
    <t>Odabrani izvoditelj radova treba prije potpisa ugovora dostaviti jedinične cijene za materijale i radnu snagu, te “faktor” poduzeća, te operativni plan i shemu organizacije koji će se odnositi na izgradnju ove građevine.</t>
  </si>
  <si>
    <t>3. Restauratorski radovi ukupno:</t>
  </si>
  <si>
    <t>obloge nosača umivaonika</t>
  </si>
  <si>
    <t>Izvedba oblaganja tipskih nosivih elemenata wc-a i umivaonika izvedeno iz vlagootpornih cementnih ploča debljine 12,,5 mm, postavom u ljepilo i na nosaće wc-a i umivaonika, a kao podlogu za postavu keramike.</t>
  </si>
  <si>
    <r>
      <t xml:space="preserve">protupožarno brtvljenje cijevi obujmicom  </t>
    </r>
    <r>
      <rPr>
        <sz val="11"/>
        <rFont val="Calibri"/>
        <family val="2"/>
        <charset val="238"/>
      </rPr>
      <t>Ø</t>
    </r>
    <r>
      <rPr>
        <sz val="9.35"/>
        <rFont val="Calibri"/>
        <family val="2"/>
        <charset val="238"/>
      </rPr>
      <t xml:space="preserve">110 mm, Kanlizacija - PVC cijev </t>
    </r>
    <r>
      <rPr>
        <sz val="11"/>
        <rFont val="Calibri"/>
        <family val="2"/>
        <charset val="238"/>
        <scheme val="minor"/>
      </rPr>
      <t xml:space="preserve">EI60 </t>
    </r>
  </si>
  <si>
    <t>01.13.</t>
  </si>
  <si>
    <t>Dobava i pokrivanje krova novim engoba biber crijepom na način jednostrukog gustog pokrova. Oblik i boj ucrijepa odobrava konzervatorsk i nadtzor. Stavkom obuhvaćen i sav vertikalni i horizontalni transport na gradilišnu deponiju. Obračun po m2</t>
  </si>
  <si>
    <t>dobava i postava novog biber crijepa</t>
  </si>
  <si>
    <t xml:space="preserve">m2 </t>
  </si>
  <si>
    <t>Dobava i postava zaštitne mrežice nad donjem dijelu uz žljeb</t>
  </si>
  <si>
    <t>dobava i postava pojedinačnih snjegobrana</t>
  </si>
  <si>
    <t>postava bočnih crijepova na zabatnim zidovima u mort</t>
  </si>
  <si>
    <t>dobava i postava  sljemenjaka</t>
  </si>
  <si>
    <t>dobava i postava  odzračnika - crijepova</t>
  </si>
  <si>
    <t>uvala krova   rš= 100 cm</t>
  </si>
  <si>
    <t>podložni lim ležećeg žljeba rš= 75 cm</t>
  </si>
  <si>
    <t xml:space="preserve"> ležeći žljeb  rš= 75 cm</t>
  </si>
  <si>
    <t>demontaže snjegobrana</t>
  </si>
  <si>
    <t>snjegobrani - popravak, antikorozivna zaštita i ponovna montaža</t>
  </si>
  <si>
    <t>zidni opšavi dimnjaka rš 50 cm</t>
  </si>
  <si>
    <t>Dobava, izvedba i postava novih  opšava i uvala krova. Izvesti iz cinkotit lima debljine 0,7 mm sa adekvatnim nosačima i postavom razdjelne folije. Profile lima izvesti prema detalju postojećih., sa obuhvatom novih elemenata i visine novog pokrova. U cijenu uključena i postava razdjelne folije ispod svih limenih elemenata, te odgovarajućih nosača iz pocinčanog lima. Razvijena širina lima 30-100 cm</t>
  </si>
  <si>
    <t xml:space="preserve">razdjelna folija </t>
  </si>
  <si>
    <t>Demontaža, transport i odvoz sa zbrinjavanjem postojećih crijepova - biber, Uključivo sljemenjake, podložnica, početnica, polovica isl... U cijenu uključeno sve opisano. U cijenu uključen i sav transport te zbrinjavanje otpada. Obračun po m2 krovne površine</t>
  </si>
  <si>
    <t>jednokrilna podrum</t>
  </si>
  <si>
    <t>03.04.</t>
  </si>
  <si>
    <t>03.03.</t>
  </si>
  <si>
    <t>04.01.</t>
  </si>
  <si>
    <t>Demontaža postojeće podne keramike prizemljer, komplet sa soklima i cementnom podlogom, do donje betonske podloge, do nasipa unutar svodova.  U cijenu uključen i sav odvoz šute i otpada na gradski deponij i zbrinjavanje otpada</t>
  </si>
  <si>
    <t>Popravak večih površina pukotina na pročelju i vijencima i plastici ostalih pročelja, površine veće od linije širine 15 cm , i koje nije moguće radi oštečenja i potrebnog popravka  obračunati linijski, te će se isti obračunati prema stvarnoj površini popravaka - nove žbuke.</t>
  </si>
  <si>
    <t>Priprema nove žbuke za ličenje, brušenje , kitanje i postava primera, sve pripremljeno za ličenje</t>
  </si>
  <si>
    <t>materijal - ariš</t>
  </si>
  <si>
    <t xml:space="preserve">Ispitivanje djelotvornosti postupka i praćenje tijeka restauracije svih elemenata i restauratorskih radova, komplet sa istražnim radovima i nalazima u tok uradova, te izrada elaborata o obavljenom poslu. </t>
  </si>
  <si>
    <t>ograde stubišta</t>
  </si>
  <si>
    <t>povšina poda i zida</t>
  </si>
  <si>
    <t xml:space="preserve">Izvedba zaštite elemenata - unutarnje strane prozora i vrata, bravarije za cijelo vrijeme radova u unutrašnjosti. U slučaju oštečenja zaštite potrebno je odmah istu popraviti ( o trošku izvođača, ako isto nije bilo nužno s obzirom na tehnologiju radova). Zaštitu izvesti iz sloja PE folije minimalne debljine 0,2mm, učvršćena ljepljivim trakama.  </t>
  </si>
  <si>
    <t>- šablona profilacije raznih profila prema potrebi rš do 50 cm</t>
  </si>
  <si>
    <t>- šablona profilacije raznih profila prema potrebi rš do 75 cm</t>
  </si>
  <si>
    <t>- šablona profilacije raznih profila prema potrebi rš do 100 cm</t>
  </si>
  <si>
    <t>01.10.</t>
  </si>
  <si>
    <t>01.15.</t>
  </si>
  <si>
    <t>Skidanje keramike sa stepenica podruma. Skida se samo keramika, profili i dio ljepila - pripremljeno za ljepljenje nove keramike.  cijenu uključen i sav odvoz šute i otpada na gradski deponij i zbrinjavanje otpada,</t>
  </si>
  <si>
    <t>Pregled žbuke pročelja po postavi cijevne skele i istražnim radovima, izvesti neabrazivnom metodom. Dijelove žbuke koji su loši  potrebno je označiti olovkom. Zajedničkim pregledom projektanta, nadzora, konzervatorskog nadzora  i restauratora, odlučuje se na kojim mjestima se izvode istražni restauratorski radovi. Po izvršenim istraživanjima se odlučuje koji se dijelovi žbuke otucavaju uz stalan nadzor restauratora. Obračun pregleda prema tlocrtnoj površini poda prostora koj ise pregledavaju.</t>
  </si>
  <si>
    <t>03 RESTAURATORSKI RADOVI UKUPNO Eura:</t>
  </si>
  <si>
    <t>02. RADOVI DEMONTAŽE I RUŠENJA UKUPNO Eura:</t>
  </si>
  <si>
    <t>01. PRIPREMNI RADOVI UKUPNO Eura:</t>
  </si>
  <si>
    <t>05. ZIDARSKI RADOVI UKUPNO Eura:</t>
  </si>
  <si>
    <t>06. RADOVI NA KROVU UKUPNO Eura:</t>
  </si>
  <si>
    <r>
      <t xml:space="preserve">protupožarno brtvljenje cijevi </t>
    </r>
    <r>
      <rPr>
        <sz val="11"/>
        <rFont val="Calibri"/>
        <family val="2"/>
        <charset val="238"/>
      </rPr>
      <t>Ø</t>
    </r>
    <r>
      <rPr>
        <sz val="9.35"/>
        <rFont val="Calibri"/>
        <family val="2"/>
        <charset val="238"/>
      </rPr>
      <t xml:space="preserve">12 -50 mm, od  HVACa </t>
    </r>
    <r>
      <rPr>
        <sz val="11"/>
        <rFont val="Calibri"/>
        <family val="2"/>
        <charset val="238"/>
        <scheme val="minor"/>
      </rPr>
      <t xml:space="preserve"> EI60 </t>
    </r>
  </si>
  <si>
    <r>
      <t xml:space="preserve">protupožarno brtvljenje cijevi </t>
    </r>
    <r>
      <rPr>
        <sz val="11"/>
        <rFont val="Calibri"/>
        <family val="2"/>
        <charset val="238"/>
      </rPr>
      <t>Ø</t>
    </r>
    <r>
      <rPr>
        <sz val="9.35"/>
        <rFont val="Calibri"/>
        <family val="2"/>
        <charset val="238"/>
      </rPr>
      <t xml:space="preserve">50 -110 mm, od HVACa </t>
    </r>
    <r>
      <rPr>
        <sz val="11"/>
        <rFont val="Calibri"/>
        <family val="2"/>
        <charset val="238"/>
        <scheme val="minor"/>
      </rPr>
      <t xml:space="preserve"> EI60 </t>
    </r>
  </si>
  <si>
    <t>Izvedba protupožarnih brtvljenja prodora instalacija. Brtvljenje na EI 60,.</t>
  </si>
  <si>
    <t>Dobava i postava letava 3/5 cm za kontraletve ( na svakih cca 80 cm - na rogove) i letvanje krova letvama 3/5 cm na svakih cca 15 cm, za postavu biber crijepa, odnosno prema uputi proizvođača crijepa. U cijenu uključene i duple početne letve.</t>
  </si>
  <si>
    <t>Novu stolariju pročelja treba izvesti iz biranog prvoklasnog drveta - ariša, a sve stolarske detalji i profilacije, te okov i ostaklenje potrebno je usuglasiti sa konzervatorskim nadzorom iz GZZSKP i nadzornim inženjerom.  Uključen temeljni premaz lazurnom bojom.</t>
  </si>
  <si>
    <t>Djelomična zamjena jače oštećenih ili trulih donjih dijelova doprozornika dužine do 150 cm. Oštećene dijelove izrezati i ugraditi nove izrađene od građe. I.klase vlažnosti (ariš) do max 18%, u svemu prema postojećim dijelovima doprozornika, pazeći da se ponove izvorne profilacije i dimenzije. Rešku na spoju novog i postojećeg dijela zapuniti dvokomponentnim punilom na bazi epoksidne smole što je u cijeni stavke.</t>
  </si>
  <si>
    <t>10.</t>
  </si>
  <si>
    <t>žbuka sokla - 2 sloja debljine do 10 cm</t>
  </si>
  <si>
    <t xml:space="preserve">INVESTITOR:        Suvlasnici zgrade, Masarykova 10, 10000 Zagreb,                                                                    </t>
  </si>
  <si>
    <t xml:space="preserve">GRAĐEVINA:      Stambeno poslovna zgrada, Masarykova 10,                                                                             </t>
  </si>
  <si>
    <t xml:space="preserve">                                 k.č.2208 k.o.  Centar, Zagreb</t>
  </si>
  <si>
    <t>Broj ZOP-T.D.:       SK 357/23</t>
  </si>
  <si>
    <t>Projekt cjelovite obnove stambeno poslovne zgrade</t>
  </si>
  <si>
    <t xml:space="preserve"> Masarykova 10, Zagreb,, k.č. 2208 k.o. Centar</t>
  </si>
  <si>
    <t>rujan 2023.</t>
  </si>
  <si>
    <t>Izvedba plivajućih podova.</t>
  </si>
  <si>
    <r>
      <t>m</t>
    </r>
    <r>
      <rPr>
        <vertAlign val="superscript"/>
        <sz val="10"/>
        <rFont val="Arial"/>
        <family val="2"/>
        <charset val="238"/>
      </rPr>
      <t>2</t>
    </r>
  </si>
  <si>
    <t>pomicanje, označavanje, eventualno rastavljanje, zaštita od loma i oštećenja, te prijenos i prijevoz na privremeno skladište, te po izvršenim radovima, doprema, donos i sastavljanje na mjestu</t>
  </si>
  <si>
    <t xml:space="preserve"> po izvršenim radovima, doprema iz privremenog skladišta, donos i sastavljanje na mjestu ugradnje po završenim radovima</t>
  </si>
  <si>
    <t>privremeno skladištenje namještaja, uređaja, opreme i kuhinjskih elemenata za cijel ovrijeme radova.</t>
  </si>
  <si>
    <t>04. SANACIJSKI HI RADOVI UKUPNO Eura:</t>
  </si>
  <si>
    <t xml:space="preserve">SPECIJALNI SANACIJSKI  HIDROIZOLACIJSKI RADOVI </t>
  </si>
  <si>
    <t>pregled krova</t>
  </si>
  <si>
    <t>Dobava i postava toplinske izolacije koja se postavlja između drvenih greda poda krovišta ( strop iznad 4 kata po otkrivanju i skidanju cementnog estiha i daščane oplate poda tavana, a po postavi daščane oplate ( ili OSB ploča s donje strane stropa) a prije izvedbe spregnute ploče potktkrovlja, postavom na stropnu ploču polaganjem. Postavlja se toplinska izolacija iz mineralne vune debljine 15 cm, te se ista prekriva postavom paropropusne folije s gornje strane , kao zaštita mineralne vune od procurijevanja, prašenja. U cijenu uključena toplinska izolacija i paropropusna folija.</t>
  </si>
  <si>
    <t xml:space="preserve">krov </t>
  </si>
  <si>
    <t>Dobava i montaža krovnih prozora, veličina po specifikaciji.
Potrebne mjere provjeriti na licu mjesta. Ugradnju izvršiti prema uputstvima proizvođača. U cijenu uključen i sav potreban opšav za montažu, .</t>
  </si>
  <si>
    <t>ulično pročelje</t>
  </si>
  <si>
    <t>ovalni prozori stubišta vel. 140x70 cm</t>
  </si>
  <si>
    <t>Snimanje svih profilacija u zoni zahvata radova na sanaciji oštećenja od potresa, izraditi nacrte u mjerilu 1:1 te ih dati na ovjeru konzervatorima, koji određuju i pozicje s kojih se skida profilacija kao i ukupan broj potrebnih pozicija (pozicije u troškovniku su pretpostavljene, ovisno o stanju žbuke na objektu). Prema ovjerenim nacrtima izraditi šablone za izvedbu svih profilacija. Postupak uključuje čišćenje i eventualnu rekonstrukciju profilacije do izvorne forme, uzimanje uzoraka na najsačuvanijim dijelovima te izradu šablona. Obračun po kompletu šablona za grubu i finu žbuku Jediničnom cijenom obuhvatiti i sve obračunske koeficijente. Snimak profilacija obavezno ovjerava konzervatorski nadzor</t>
  </si>
  <si>
    <t>sjeverno pročelje - skida se kompletna žbuka</t>
  </si>
  <si>
    <t>drveni roštilj 5x8 sa podlošcima i podlaganjem,</t>
  </si>
  <si>
    <t>mineralna vuna debljne 5 cm - zvučna izolacija</t>
  </si>
  <si>
    <t>OSB ploče na pero i utor, vijcima učvršćene u podkonstrukciju, a drugi sloj ljepljenjem na prvi sloj, obračun po m2 ugrađene OSB ploče</t>
  </si>
  <si>
    <t>postava sa materijalom i 1 slojnim lakiranjem po postavi</t>
  </si>
  <si>
    <t>Dobava i postava podloge poda   u svim prostorima u kojima se postavlja parket, u za postavu parketa, koja se sastoji iz podloge iz OSB ploča 2x18 mm na drvenom roštilju cca 50x250 cm, dimenzija letava 5x8 cm sa  gumenim podmetačima(protiv topota min debljine 5 mm) i ispunom iz 5 cm mineralne vune između letava, ploče OSB se međusobno lijepe, postavljaju sa preklopom.  Postava na spregnutu tanku ab ploču od 7 cm. U slučaju manje dimenzije visine slobodnog prostora za slojeve podloge, izvesti tanju podkonstrukciju i eventualnu samo 1x OSB. Poravnanje poda izvesti podlaganjem drvenog roštilja. U cijenu uključen sav potreban rad i materijal</t>
  </si>
  <si>
    <t>Parket se postavlja u ljepilo na OSB ploče.  Parket se postavlja već lakiran, te još jednom lakira uz pripremu površine poliranjem</t>
  </si>
  <si>
    <t>dobava i doprema kutnih letvica kao parket</t>
  </si>
  <si>
    <t>Dobava i postava hrastovog parketa na riblju kost usvim prostorima u kojima je postavljen parket. Veličina parketa 500x90x14 mm. Parket - hrast tvornički lakiran.</t>
  </si>
  <si>
    <t>dobava i doprema hrastovog  parketa 500x900x14 mm, jednoslojan, tvorniččki lakiran</t>
  </si>
  <si>
    <t>Dobava i postava drvenih hrastovih kutnih lakiranih hrastovih trokutastih letvice 30x30 mm, u svim prostorijama</t>
  </si>
  <si>
    <t>krojenje i postava kutnih letvica</t>
  </si>
  <si>
    <t>a3)</t>
  </si>
  <si>
    <t>dobava keramike kuhinje, izbe i  kupaone podna 30x30 cm, 60x60 cm ili 30x60 cm</t>
  </si>
  <si>
    <t>dobava keramike 20x30 cm do 30x60 cm , zid kupaone</t>
  </si>
  <si>
    <t>postava keramike za zid sa materijalom i fugiranjem</t>
  </si>
  <si>
    <t>Dobava i postava keramike na podu i zidu. Keramika veličine 60x60 cm i 30x60 cmi na zidovima 30x30 cm, R9 i R10  protukliznosti, zidna keramika prema odabiru projektanta. Postava u fleksibilno ljepilo sa fugiranjem, svi spojevi zidova i poda, spojevi zidova fugiranje elastičnom - silikon masom.</t>
  </si>
  <si>
    <t>alu kutnici za kuteve sa postavom</t>
  </si>
  <si>
    <t>alu kutnici za pragove sa postavom</t>
  </si>
  <si>
    <t>a4)</t>
  </si>
  <si>
    <t>dobava keramike balkoni cca 30x30 cm, protuklizna</t>
  </si>
  <si>
    <t>dobava keramike prizemlje, poslovni prostori  pod 30x30 cm, 60x60 cm ili 30x60 cm</t>
  </si>
  <si>
    <t xml:space="preserve">dobava keramike podrum pod cca 30x30 cm, 60x60 cm ili 30x60 cm, </t>
  </si>
  <si>
    <t>dobava keramike za sokl 10x30 cm</t>
  </si>
  <si>
    <t>Izvedba hidroizolacija sanitarija na podu i zidum izvesti iz dvoslojne polimerne izolacije u 2 sloja , sa postavom specijalnih traka na spoju poda i zida. U cijenu ukjučena i priprema podloge, kao i sav materijal, uključujući rubne trake i manžete za prodore.</t>
  </si>
  <si>
    <t xml:space="preserve"> U toku završnih radova popraviti krila i okove, sa poliranjem postojećih kvaka i brava, te pripremiti sve za ličenje. U cijenu uključena demontaža iz zida, prijenosi i transporti, skladištenje u toku radova, popravak doprozornika i krila, te ugradnja zajedno sa izvedbom zida (dovratnici se montiraj uunutar novih zidova sa oba futera i lajsne), popravkom i eventualno novim okovom umjesto oštećenog. </t>
  </si>
  <si>
    <t>Samo se jednostavna nova krila i dovratnici mogu zamijeniti novima, ali samo uz suglasnost konzervatorskog nadzora</t>
  </si>
  <si>
    <t xml:space="preserve">jednokrilna vrata sa dovratnikom vel cca 90x200-230 cm </t>
  </si>
  <si>
    <t xml:space="preserve">jednokrilna vrata sa dovratnikom vel cca 80x200-230 cm </t>
  </si>
  <si>
    <t xml:space="preserve">jednokrilna vrata sa dovratnikom vel cca 60x200-230 cm </t>
  </si>
  <si>
    <t>glavna ulazna vrata  zgrade vel cca 135x254 cm</t>
  </si>
  <si>
    <t>P3</t>
  </si>
  <si>
    <t>sjeverna pomoćna ulazna vrata sa nadsvjetlom vel. cca 127x 194+51 cm</t>
  </si>
  <si>
    <t>Sve stolarske stavke su označavanje - dimenzionirane svijetlim mjerama u cm.</t>
  </si>
  <si>
    <t xml:space="preserve">jednokrilna vrata sa dovratnikom vel cca  70x200-230 cm </t>
  </si>
  <si>
    <t>ulazna ostakljena vrata stanova vel cca 130x224 cm, sa drvenim pragom</t>
  </si>
  <si>
    <t>ulazna ostakljena vrata stanova vel cca 80x220 cm, sa drvenim pragom</t>
  </si>
  <si>
    <t>ulazna puna pomoćna vrata stanova vel cca 80x220 cm, sa drvenim pragom</t>
  </si>
  <si>
    <t xml:space="preserve">dvokrilna vrata sa dovratnikom vel cca  103x200-235 cm </t>
  </si>
  <si>
    <t>M31</t>
  </si>
  <si>
    <t>ulazna ostakljena vrata stanova vel cca 130x224+50 cm, sa drvenim pragom</t>
  </si>
  <si>
    <t xml:space="preserve">jednokrilna vrata sa dovratnikom vel cca 80x200-230+50 cm </t>
  </si>
  <si>
    <t xml:space="preserve">dvokrilna vrata sa dovratnikom vel cca  130-135x200-230 cm </t>
  </si>
  <si>
    <t xml:space="preserve">jednokrilna vrata sa dovratnikom vel cca 100x200-230 cm </t>
  </si>
  <si>
    <t>P8, M9, 1.8, 1.18, 3.8, 4.5, 4.6</t>
  </si>
  <si>
    <t>2.21, 3.22</t>
  </si>
  <si>
    <t>P4, P4A, M8, M23, M24, 1.6, 1.5, 1.5A, 2.5, 2.6, 2.7, 3.7, 3.21, 4.24, T3</t>
  </si>
  <si>
    <t>1.16, 2.20, 3.6, 4.21, 4.20</t>
  </si>
  <si>
    <t>P6,M25, 1.7, 4.23, T.1</t>
  </si>
  <si>
    <t>P5, 2.1</t>
  </si>
  <si>
    <t>M1, 4.1</t>
  </si>
  <si>
    <t>1.1, 2.1, 3.1</t>
  </si>
  <si>
    <t>M3, M4</t>
  </si>
  <si>
    <t>M2, 1.3, 2.10, 3.3, 4.3</t>
  </si>
  <si>
    <t>M7, M32, 1.10, 2.4, 2.9, 3.20, 3.10</t>
  </si>
  <si>
    <t>PO3, P7</t>
  </si>
  <si>
    <t>PO.2</t>
  </si>
  <si>
    <t>PO.5</t>
  </si>
  <si>
    <t>T.2</t>
  </si>
  <si>
    <t xml:space="preserve">jednokrilna vrata sa dovratnikom vel cca 90x200 cm </t>
  </si>
  <si>
    <t>Mezanim - jug</t>
  </si>
  <si>
    <t>mezanin- sjever</t>
  </si>
  <si>
    <t>Prizemlje - sjever</t>
  </si>
  <si>
    <t>1 kat - jug</t>
  </si>
  <si>
    <t>1 kat - sjever</t>
  </si>
  <si>
    <t>jednokrilnikrilni dvostruki prozor vel cca 79x141 cm</t>
  </si>
  <si>
    <t>jednokrilnikrilni jednostruki prozor vel cca 57x136 cm</t>
  </si>
  <si>
    <t>jednokrilnikrilni jednostruki prozor vel cca 76x186 cm</t>
  </si>
  <si>
    <t>jednokrilnikrilni jednostruki prozor vel cca 53x146 cm</t>
  </si>
  <si>
    <t>2 kat - jug</t>
  </si>
  <si>
    <t>2 kat - sjever</t>
  </si>
  <si>
    <t>2 kat - svjetlik</t>
  </si>
  <si>
    <t>1kat-svjetlik</t>
  </si>
  <si>
    <t>jednokrilnikrilni jednostruki prozor vel cca 79x141 cm</t>
  </si>
  <si>
    <t>jednokrilnikrilni jednostruki prozor vel cca 68x187 cm</t>
  </si>
  <si>
    <t>jednokrilnikrilni jednostruki prozor vel cca 65x150 cm</t>
  </si>
  <si>
    <t>3 kat - jug</t>
  </si>
  <si>
    <t>3 kat - sjever</t>
  </si>
  <si>
    <t>4 kat - jug</t>
  </si>
  <si>
    <t>4 kat - sjever</t>
  </si>
  <si>
    <t>tavan - sjever</t>
  </si>
  <si>
    <t>trokrilni jednostruki prozor vel cca 250x90 cm - stubište</t>
  </si>
  <si>
    <t>3 kat - svjetlik</t>
  </si>
  <si>
    <t>jednokrilnikrilni jednostruki prozor vel cca 73x191 cm</t>
  </si>
  <si>
    <t>jednokrilnikrilni jednostruki prozor vel cca 70x150 cm</t>
  </si>
  <si>
    <t>jednokrilnikrilni jednostruki prozor vel cca 74x189 cm</t>
  </si>
  <si>
    <t>jednokrilnikrilni jednostruki prozor vel cca 72x187 cm</t>
  </si>
  <si>
    <t>jednokrilnikrilni jednostruki prozor vel cca 68x149 cm</t>
  </si>
  <si>
    <t>4 kat - svjetlik</t>
  </si>
  <si>
    <t>dvokrilnikrilni jednostruki prozor vel cca 134x144 cm</t>
  </si>
  <si>
    <t>jednokrilnikrilni jednostruki prozor vel cca 54x102 cm</t>
  </si>
  <si>
    <t>jednokrilnikrilni jednostruki prozor vel cca 88x143 cm</t>
  </si>
  <si>
    <t>jednokrilnikrilni jednostruki prozor vel cca 66x145 cm</t>
  </si>
  <si>
    <t>jednokrilnikrilni jednostruki prozor vel cca 53x101 cm</t>
  </si>
  <si>
    <t>trokrilni dvostruki prozor vel cca 198x95 cm, M14</t>
  </si>
  <si>
    <t>trokrilni dvostruki prozor vel cca 124x80 cm, M15</t>
  </si>
  <si>
    <t>trokrilni jednostruki prozor vel cca 250x122, M22 cm - stubište</t>
  </si>
  <si>
    <t>jednokrilni jednostruki prozor vel. cca 52x149 cm, M18</t>
  </si>
  <si>
    <t>jednokrilni jednostruki prozor vel. cca 71x149 cm, M12</t>
  </si>
  <si>
    <t>jednokrilni jednostruki prozor vel. cca 73x154 cm, M11</t>
  </si>
  <si>
    <t>dvokrilni dvostruki prozor vel cca 161x150 cm, M19</t>
  </si>
  <si>
    <t>dvokrilni dvostruki prozor vel cca 109x150 cm, M20</t>
  </si>
  <si>
    <t>dvokrilni dvostruki prozor vel cca 159x150 cm, M21</t>
  </si>
  <si>
    <t>jednokrilni jednostruki prozor vel. cca 65-74x191 cm, M1.13</t>
  </si>
  <si>
    <t>balkonska dvokrilna dvostruka vrata vel cca 130x205+50, M1.14</t>
  </si>
  <si>
    <t>trokrilni jednostruki prozor vel cca 250x206 cm - stubište, M1.</t>
  </si>
  <si>
    <t>dvokrilni dvostruki prozor vel cca 159x206 cm, M1.15</t>
  </si>
  <si>
    <t>jednokrilni jednostruki prozor vel. cca 67- 69x1191-195 cm, M2.15</t>
  </si>
  <si>
    <t>jednokrilni jednostruki prozor vel. cca 67- 69x191-195 cm, M2.15</t>
  </si>
  <si>
    <t>jednokrilni jednostruki prozor vel. cca 69x169 cm, M2.13</t>
  </si>
  <si>
    <t>balkonska dvokrilna jednostruka vrata vel cca 140x271 cm, s prepravljaju u balkonska dvokrilna dvostruka vrata vel cca 130x205+50, M 2.14</t>
  </si>
  <si>
    <t>jednokrilni jednostruki prozor vel. cca 77x193 cm, M 2.18</t>
  </si>
  <si>
    <t>dvokrilni dvostruki prozor vel cca 159x206 cm, M 2.19</t>
  </si>
  <si>
    <t>balkonska dvokrilna dvostruka vrata vel cca 130x205+50, M2.17</t>
  </si>
  <si>
    <t>trokrilni jednostruki prozor vel cca 250x206 cm - stubište, M2.16</t>
  </si>
  <si>
    <t>jednokrilni jednostruki prozor vel. cca 73x190 cm, M 3.13</t>
  </si>
  <si>
    <t>balkonska dvokrilna dvostruka vrata  vel cca 130x205+50, M 3.14</t>
  </si>
  <si>
    <t>jednokrilni jednostruki prozor vel. cca 72x190 cm, M 3.15</t>
  </si>
  <si>
    <t>trokrilni jednostruki prozor vel cca 250x206 cm - stubište, M 3.16</t>
  </si>
  <si>
    <t>jednokrilni jednostruki prozor vel. cca 64-67x188 cm, M 3.17</t>
  </si>
  <si>
    <t>jednokrilni jednostruki prozor vel. cca 78x170 cm, M 3.18</t>
  </si>
  <si>
    <t>dvokrilni dvostruki prozor vel cca 168x183 cm, M 3.19</t>
  </si>
  <si>
    <t>jednokrilni jednostruki prozor vel. cca 55x145 cm, 4.11</t>
  </si>
  <si>
    <t>jednokrilni jednostruki prozor vel. cca 130x148 cm, 4.12</t>
  </si>
  <si>
    <t>jednokrilni jednostruki prozor vel. cca 71x143 cm, 4.13</t>
  </si>
  <si>
    <t>jednokrilni jednostruki prozor vel. cca 73x105 cm 4.14</t>
  </si>
  <si>
    <t>jednokrilni jednostruki prozor vel. cca 64-67x148 cm, 4.16</t>
  </si>
  <si>
    <t>trokrilni jednostruki prozor vel cca 250x174 cm - stubište, 4.15</t>
  </si>
  <si>
    <t>dvokrilni dvostruki prozor vel cca 196x171 cm, M 4.8, novi prozor sa kutijom za rolete i roletama kao i katovi ispod</t>
  </si>
  <si>
    <t>balkonska dvokrilna vrata sa obostrano bočnim jednokrilnim prozorima vel cca 232x240 cm, M 4.9, nova vrata sa kutijom za rolete i roletama kao i donji katovi</t>
  </si>
  <si>
    <t>dvokrilni dvostruki prozor vel cca 163x143 cm, 4.19</t>
  </si>
  <si>
    <t>dvokrilni dvostruki prozor vel cca 78x143 cm, 4.18</t>
  </si>
  <si>
    <t>dvokrilni dvostruki prozor vel cca 130x143 cm, 4.17</t>
  </si>
  <si>
    <t>trokrilni dvostruki prozor sa kutijom za rolete i drvenim roletama vel cca 190x174 cm, M1.11</t>
  </si>
  <si>
    <t>balkonska dvokrilna dvostruka vrata sa kutijom za rolete i drvenim roletama vel cca 132x206+75, M1.12</t>
  </si>
  <si>
    <t>trokrilni dvostruki prozor sa kutijom za rolete i drvenim roletama vel cca 189x173 cm, M2.11</t>
  </si>
  <si>
    <t>dvokrilni dvostruki prozor sa kutijom za rolete i drvenim roletama vel cca 134x173 cm, M 2.12</t>
  </si>
  <si>
    <t>trokrilni dvostruki prozor sa kutijom za rolete i drvenim roletama vel cca 186x175 cm, M 3..11</t>
  </si>
  <si>
    <t>dvokrilni dvostruki prozor sa kutijom za rolete i drvenim roletama vel cca 134x174 cm, M 3.12</t>
  </si>
  <si>
    <t>Unutarnja krila sa ostakljenjem dvoslojnim  IZO staklom 4-4-4mm LOW E i gumenim brtvama, vanjska krila sa jednostrukim staklom 4 mm.. Kod jednostrukih prozora krilo  sa ostakljenjem dvoslojnim  IZO staklom 4-4-4 mm LOW E i gumenim brtvama. Izvođač mora izraditi prototip profila za sve slučajeve prozora i izraditi radioničku dokumentaciju za sve prozore i na iste ishoditi suglasnost nadzora i konzervatorskog nadzora.  U cijenu uključena demontaža, zbrinjavan je i odvoz otpada, dobava, izrada, dobava stakla, montaža i pripasavanje na licu mjesta, popravak kutija za rolete i popravak roleta sa zamjneom svih mehanizama za rolete i traka -gurtni roleta, sa svim okovom. Obračun po broju komada prozora određene dimenzije i vrste prozora ( jednostruki ili dvostruki)</t>
  </si>
  <si>
    <t>Dobava, izrada i ugradnja punih drvenih jednokrilnih vrata sa dovratnicima i opšavima, u svemu kao ostala postojeća puna vrata. U cijenu uključen i sav potreban okov, brave i kvake sa rozetama.</t>
  </si>
  <si>
    <t>jednokrilna puna vrata sa dovratnikom sv mj 70x203 cm, M29</t>
  </si>
  <si>
    <t>jednokrilna puna vrata sa dovratnikom sv. mj. 81x198 cm, M30</t>
  </si>
  <si>
    <t>jednokrilna puna vrata sa dovratnikom sv. mj.103x234</t>
  </si>
  <si>
    <t>Demontaža dovratnika i krila, koja se ne zadržavaju, nego zamijenjuju novim istih dimenzija na istoj poziciji, ugradnjom u novi pregradni zid. Pozicije demontaža vratiju koja se ne zadržavaju određuju projektantski i konzervatorski nadzor. Odvoz svog otpada na oporabu.</t>
  </si>
  <si>
    <t>PO.6</t>
  </si>
  <si>
    <t xml:space="preserve">PO1, PO4, </t>
  </si>
  <si>
    <t>T.1</t>
  </si>
  <si>
    <t>Sve dovratnike fiksirati fiksnim razuporama da se ne promijeni geometrija ( postavlaju se postojeća krila koja su prethodno skinuta i pohranjena, te po potrebi zaštiti u toku rušenja, i izvaditi ih iz zida zajedno komplet sa fiksiranim futerima ( futer štok) i letvicama (iste nikako ne odvajati od dovratnika). Dovratnike i futere sa letvicma, pohraniti u toku radova, te popraviti u radioni, i ugraditi istovremeno sa montažom ili zidanjem zida.</t>
  </si>
  <si>
    <t>sustav za odimljavanje dizala - krovna kupola za odimljavanje na ravnom krovu min 40x40 cm, Požarna klasa AA, Testiran i certificiran u skladu s EN ISO 12101-2, Dvoslojno izolacijsko staklo,  . U cijenu komplet sustav sa kontrolnim sustavom, jedinicom za aktivaciju, senzorom za dim,</t>
  </si>
  <si>
    <t>krovni prozori za izlaz na krov za nestambena potkrovlja - vel cca 46x76cm, sa opšavom, ojačanim okvirom i kaljenim staklom</t>
  </si>
  <si>
    <t>krovni prozori za nestambena potkrovlja - vel cca 50x50 cm, sa opšavom,  kaljenim staklom</t>
  </si>
  <si>
    <t>oluci kao postojeći (svi elementi - kutevi kao 1m1)- oluci na sjevernoj strani se produžuju do prizemlja</t>
  </si>
  <si>
    <t>zidni opšav limenog krova - timpanona rs 100+75 cm</t>
  </si>
  <si>
    <t>dobava i postava biber crijepa na strmom dijelu mansarde, svi crijepovi se inox vijcima učvršćuju u letve</t>
  </si>
  <si>
    <t>bočni opšavi rubova krova rš 50 cm</t>
  </si>
  <si>
    <t xml:space="preserve">obloga krova iznad timpanova limom, u segmentima od 50 cm spojenih falcanjem </t>
  </si>
  <si>
    <t>viseći žljeb - sjeverno pročelje rš 30 cm</t>
  </si>
  <si>
    <t xml:space="preserve">obloga krova nadstrešnice terase limom, u segmentima od 50 cm spojenih falcanjem </t>
  </si>
  <si>
    <t>Detaljan pregled drvene konstrukcije krovišta te demontaža svih trulih, polomljenih i dotrajalih elemenata ,sa postavom ojačanja iz čelika na drvenu konstrukciju prema projektu.. Naročitu pozornost posvetiti pregledu i obnovi spojeva. Obračun po m3 demontiranih elemenata krovne konstrukcije (rog, greda, zatega, pajanta), uključivo utovar i odvoženje na propisni deponij, s plaćanjem potrebnih pristojbi. konstrukciju. Obračun po tlocrtnoj površini krovišta, kao i nadstrešnice terase.</t>
  </si>
  <si>
    <t>postava daščane oplate debljine 25 mm, na krov nadstrešnice terase, kao podloge krova od lima</t>
  </si>
  <si>
    <t>Ulično pročelje</t>
  </si>
  <si>
    <t>U cijenu uključen kompletan naprijed navedeni rad i materijal, od pregleda, otucavanja loše žbuke, odvoza otpada, do pripreme i nove žbuke, sa gletanjem, sa svim pomoćnim materijalom i radom. Obračun po m2 površine stvarno izvršenog popravka žbuke, za profilacije obračun po razvijenoj površini. Najmanja površina obračuna 60x60 cm.</t>
  </si>
  <si>
    <t>Detaljan pregled cijelog pročelja po postavi skele, označavanje loših dijelova žbuke i profilacija. Po zajedničkom pregledu madzora, konzervatorskog nadzora i projektantskog nadzora donjeti odluku kako pristupiti sanaciji svakog oštećenja. Po pregledu i dopuštenju konzervatorske službe pristupiti sanaciji. Obračun po projekciji površine zgrade.</t>
  </si>
  <si>
    <t>Sjeverno pročelje</t>
  </si>
  <si>
    <t>Izvedba paropropusne reparaturne žbuke za vlažne zidove, sa izvedbom odgovarajućeg šprica i podloge prema uputi proizvođača žbuke. Visina izvedbe paropropusne žbuke do visine sokla 1,5 m od tla., za 2 cm jače od ostatka žbuke</t>
  </si>
  <si>
    <t>Dobava i izvedba fasadnog sustav ETICS sa kamenom vunom debljine 5 cm koja se izvodi na pročeljima unutar svjetlika zgrade i zabatnim pročeljima izvan krova susjednih zgrada. Izvesti sa svim slojevima i preporukama proizvođača sustava. Način učvršćenja toplinske izolacije iz kamene vune prilagoditi podlozi ( opeka, beton), te ljepilom, staklenom mrežicom, impregnacijom  i završnim slojem sa bojom i tonom prema odabiru konzervatorskog nadzora. Na sve kuteve i istake obavezno postaviti PVC kutnik s mrežicom.PSve špalete prozora potrebno je toplinski odraditi minimalno sa 2 -3 cm toplinske izolacije U cijenu uključena kompletan rad i materijal na fasadnom sustavu svi kutni profili obračunati u jediničnoj cijeni. Obračun po m2 površine pročelja u fasadnom sustavu.</t>
  </si>
  <si>
    <t>sjeverno pročelje</t>
  </si>
  <si>
    <t>žbuka profilacija rš 50 cm - donji vijenac iznad prizemlja</t>
  </si>
  <si>
    <t>žbuka profilacija rš 75 cm - krovni vijenac</t>
  </si>
  <si>
    <t>Strop pasaža</t>
  </si>
  <si>
    <t>izvedba fasadne žbuke na pločama mineralizirane drvene vune, sa postavom rabica u žbuku</t>
  </si>
  <si>
    <t>Izvedba ravne žbuke  pročelja, po izvedbi svih elemenata ojačanja zgrade</t>
  </si>
  <si>
    <t>kombi ploče mineralizirane drvene vune sa ispunom iz kamene vune ukupne debljine 5 cm, učvšćenje u ab ploću stropa, beton vijcima i kišobranima na svakih 50 cm,</t>
  </si>
  <si>
    <t>rabic plastična mreža fiksirana na vijke sa kišobranima</t>
  </si>
  <si>
    <t>Izvedba slojeva stropa pasaža po izvedbi ojačanja konstrukcije. Na postojeću ab ploču s donje strane se uvršćuju kombi ploće iz mineralizirane drvene vunes ispunom oiz kamene vune debljine 5 cm. Ista se učvršćuje vijcima s kišobranom s tiplama u beton, Prek ose postavlja plastična rab c mreža, te žbuka u debljini do 2 cm.  Na svim rubovima se izvode profilacije kao postojeće. U cijenu uključena i sva potrebna radna skela za rad na stropu visine  4,3 m.</t>
  </si>
  <si>
    <t>pasaž - prizemlje sa izvedbom plitkih bordura na stupovima ( dubine do 1-2 cm)</t>
  </si>
  <si>
    <t>podgledi i bočne stranice ploča balkona, izvode se po izvedbi sanacije konstrukcije balkon, obavezno postava rabic plastične mrežice u žbuku</t>
  </si>
  <si>
    <t>sanduk dim  10-15x 5-10 cm, obračun po m1</t>
  </si>
  <si>
    <t>Izvedba spuštanja otvora izloga u pasažu za 5-10 cm ( ovisno o izvedbi ojačanja na gredama, Izvesti iz obloge iz cementnih ploča sa staklenim vlaknima za vanjsku ugradnju deblj 12,5 mm i drvene podkonstrukcije učvršćene nadvoje s vanjske strane. Izvesti bandažiranje spojeva sa žbukom i pripremljeno za ličenje.  U cijenu uključena i sva potrebna radna skela za visinu do 4,3 m</t>
  </si>
  <si>
    <t>izvedba raznih obloga i zatvaranja otvora sa cementnim pločama na drvenoj podkonstrukciji</t>
  </si>
  <si>
    <t>Dobava, izvedba i postava novih  klupčica prozora na sjevernom pročelju i svjetlicima, i pokrivnog lima vijenaca. Izvesti iz cinkotit lima debljine 0,7 mm sa adekvatnim nosačima i postavom razdjelne folije. Profile lima izvesti prema detalju postojećih. U cijenu uključena i postava razdjelne folije ispod svih limenih elemenata, te odgovarajućih nosača iz pocinčanog lima. Razvijena širina lima 30-100 cm</t>
  </si>
  <si>
    <t>06 LIMARSKI . RADOVI UKUPNO Eura:</t>
  </si>
  <si>
    <t>klupčice prozora na sjevernom pročelju rš 30 cm</t>
  </si>
  <si>
    <t>klupčice prozora na svjetlicima rš 30 cm</t>
  </si>
  <si>
    <t>pragovi balkonskih vrata rš 30 cm</t>
  </si>
  <si>
    <t>izvedba spojeva oluka na vertikalu</t>
  </si>
  <si>
    <t xml:space="preserve">priprema postojeće žbuke i profilacija, žbuka južnog pročelja i profilacije na ostalim pročeljima, čišćenjem postojeće žbuke od naslaga prašine, viška boje i sl, sa laganim brušenjem i eventualnim kitanjem, i obradom brušenejm spojeva stare i nove žbuke  i premazivanje primerom prema uputi proizvođača boje, sve pripremljeno za ličenje </t>
  </si>
  <si>
    <t>južno pročelje ličenje</t>
  </si>
  <si>
    <t>sjeverno pročelje i pasaž ličenje</t>
  </si>
  <si>
    <t>zabatni zidovi i svjetlici ličenje</t>
  </si>
  <si>
    <t>Izrada grube i fine žbuke profilacija, produžnom cementnom žbukom m-5 omjera 1:2:6, debljine 3,5 - 5,0 cm, završno sa zaglađenom obradom.
Profilacije izvoditi sa šablonama koje je prethodno pregledao i odobrio predstavnik GZZSKP. Šablone upotrebljavati uz obaveznu postavu vodilica. U jediničnu cijenu po m1 uključena je izrada svih potrebnih križanja i sučeljavanje profila, kao i spojnica profila, te bez dodataka na broj bridova i zakrivljenja.
Obračun po m1 profila bez ikakvih drugih dodataka, a šablone 1 kom/6-8 m uključene u jediničnu cijenu stavke 01.08. Profilacije se izvode samo koje odobri nadzorni inženjer i konzervator.</t>
  </si>
  <si>
    <t xml:space="preserve">Pažljiva demontaža velikih postojećih snjegobrana s krova), čišćenje od hrđe, antikorozivna zaštita ( u smeđu boju kao  crijep) i eventualni poravci, te ponovna postava na istim pozicijama. U cijenu uključen sav eventualan rad i materijal za postavu u funkciju. Obračun prema ukupnoj dužini snjegobrana. </t>
  </si>
  <si>
    <t xml:space="preserve">PO1, </t>
  </si>
  <si>
    <t>trokrilni dvostruki prozor vel cca 189x149 cm, izvesti nove klupice kao postojeće ali 8 cm dublje, M15</t>
  </si>
  <si>
    <t>dvokrilni dvostruki prozor sa kutijom za rolete i drvenim roletama, izvesti nove klupice kao postojeće ali 8 cm dublje,  vel cca 109x149 cm, M18</t>
  </si>
  <si>
    <t>jednokrilni dvostruki prozor sa kutijom za rolete i drvenim roletama vel cca 68x149 cm,  izvesti nove klupice kao postojeće ali 8 cm dublje, M16</t>
  </si>
  <si>
    <t>jednokrilni dvostruki prozor sa kutijom za rolete i drvenim roletama vel cca 44x149 cm,  izvesti nove klupice kao postojeće ali 8 cm dublje, M17</t>
  </si>
  <si>
    <t>dvokrilni dvostruki prozor sa kutijom za rolete i drvenim roletama vel cca 189x95 cm, izvesti nove klupice kao postojeće ali 8 cm dublje,  - P18</t>
  </si>
  <si>
    <t>Demontaža postojećih vanjskih i unutarnjih prozorskih krila na svim prozorima  objekta, te izvedba i montaža novih u svemu kao postojeći  ( sa svim profilacijama) - otvaranje prema unutra, sa pripasavanjem na postojeće okvire i novim okovom - olivom  sa šipkom ispod pokrovne letvice  i ukrasnim pantima. Drvo novih krila I klase - ariš. U svim prozorima u kojima su postavljene kutije za rolete i rolete , izvodi se i popravak istih, te izvedba dodatne toplinske zaštite kutija za rolete sa postavom min 2 cm XPS-a na drvene obloge prema toplom prosotru Nova krila oličena u bijelu boju, u istu boju se liče i dovratnici . Ličenje u posebnoj stavci unutar ličilačkih radova..  Sve izvesti prema detalju novih profila za ostakljenje IZO staklom, i postojećim prozorima.</t>
  </si>
  <si>
    <t>drveni ostakljeni izlog PP02 sa drvenim ostakljenim vratima i roloom, vel cca 296x344 cm, P10</t>
  </si>
  <si>
    <t>drveni ostakljeni izlog PP05regen  , vel cca 335x320 cm, P17</t>
  </si>
  <si>
    <t>drveni ostakljeni izlog PP05 sa drvenim ostakljenim vratima , vel cca 274x374 cm, P14</t>
  </si>
  <si>
    <t>drveni ostakljeni izlog PP04 , vel cca 294342 cm, P20</t>
  </si>
  <si>
    <t>drveni ostakljeni izlog PP04 iz drvenih ostakljenih vrata , vel cca 112x338 cm, P02</t>
  </si>
  <si>
    <t>drveni ostakljeni izlog PP04 , vel cca 356x382 cm, P13</t>
  </si>
  <si>
    <t>drveni ostakljeni izlog PP04 , vel cca 633x375 cm, P15, krati se i po jednoj strani za cca 10 cm</t>
  </si>
  <si>
    <t>drveni ostakljeni izlog PP04 sa roloom i lamelama , vel cca 155x330 cm, P16</t>
  </si>
  <si>
    <t>Demontaža obloga dizala sa vratima, za rekonstrukciju - odnosno prepravku za jednake obloge novog dizala. Sve ukrasne elementa stupove,vijenac, profilacije, detalje vrata , kvake - prenesti na novu oblogu dizala. Radi se o prednjoj i bočnoj strani obloge dizala. Izvodi se pna metalnoj podkonstrukciji obloge dizala, sa vratima izvedenoim prema novi mdimenzijama dizala. Za stijenu je potrebno izraditi radioničku dokumentaciju  prema postojećem stanju i na nju ishoditi suglasnost projektantskog i konzervatorskog nadzora. Drvo i obrada stijene kao postojeće. u cijenu ukljućen sav rad i materijal, kao i sve radne skele, sve sa završnom obradom mat lakom.</t>
  </si>
  <si>
    <t>izvedba obloge opne dizala iz ploća furniranog medijapana ili panel ploča, furnir kao postojeći sa otvorom za vrata, veličina cca  156+64x230cm</t>
  </si>
  <si>
    <t xml:space="preserve">izvedba zaokretnih vanjskih vrata dizala iz ploća furniranog medijapana ili panel ploča, furnir kao postojeć, sa izvedbom staklenog otvora kao postojeće, staklo sigurnosno. Vrata veličine 80x210 cm - odgovarajuća novom dizalu, sa izvedbom svih šarki,i ugradnjom sigurnosne brave dizala (elektro spojena na sistem dizala), ručka vratiju kao postojećaa mesing kugla. sa otvorom za vrata, </t>
  </si>
  <si>
    <t>postava ukrasnih elemenata - stupova i vijenca na oblogu, elementi preseljeni sa postojećih</t>
  </si>
  <si>
    <t>demontaža obloga dizala sa vratima, za rekonstrukciju -  sa odvozom i oporabom dijelova koji se ne ugrađuju u novu oblogu</t>
  </si>
  <si>
    <t>Popravak i prepravka ovalnog prozora na stubištu, vel prozora 70x130 cm. Prozori ostaju unutar zida. Demontaža postojećih rešetki i priprema istih za ličenje. Prozori se s unutarnje strane zazidavaju, te je potrebno izvršiti sljedeće radove - s unutarnje strane izvesti brtvljenje reški prozora, na očišćeno staklo zalijepiti bijelu neprozirnu foliju s unutarnje strane, te preko cijelog prozora postaviti XPS ploću debljine 5 cm, i onda pristupiti zazidavanju otvora s unutarnje strane. Izvršiti popravak drvenog dijela vanjske strane prozora, priprema za ličenje, te po ličenju montirati ul+krasnu rešetku prozora</t>
  </si>
  <si>
    <t>Izvedba popravka postojećeg drvenog rukohvata stubišta. Po popravku rukohvata , izvesti lakiranje bezbojnim satin lakom (više prema mat laku). Izvesti na manje uočljivom dijelu reprezentativnu finalnu obradu rukohvata, te na istu ishoditi odobrenje konzervatorskog i projektantskog nadzora.</t>
  </si>
  <si>
    <t>drveni rukohvat stubišta</t>
  </si>
  <si>
    <t>privremena demontaža zidnih drvenih rukohvata, te ponovna montaža po izvedbi ojačanja, sa popravkom i lakiranjem drvenog dijela rukohvata</t>
  </si>
  <si>
    <t xml:space="preserve">Vrata je potrebno opremiti potrebnim protupožarnim okovom:  
- okov (panik poluga/kvaka inox) EN 1125,
- cilindričnim uloškom,
- 3D pantima (minimalno 2 komada )
- hidrauličkim zatvaračem s kliznom vodilicom na krilu
- Automatika za držanje krila u otvorenom položaju spojena na kontrolnu kutiju i vatrodojavu, magnetna letva i upravljačka kutija AVV 
Panti moraju zadovoljiti slijedeće standarde i zahtjeve:
- ispitani sukladno normi EN 1935,
- minimalni ciklus otvaranja (ponavljanja radnje otvaranja) mora biti 200 000 puta 
Hidraulički zatvarač mora zadovoljiti slijedeće standarde i zahtjeve
- izrađen sukladno preporuci EA / CEN TR 15894,
- ispitani sukladno normi EN 1154, snage 3-6, za minimalnu širinu krila 120 cm                                                                                                            
Okov mora sadržavati:
- povratnu oprugu
- štit za ugradnju na vrata sa bravom osnog razmaka 72 mm
Okov mora zadovoljiti slijedeće standarde i zahtjeve:
- ispitan sukladno ISO 22196:2011
- ispitan sukladno EN1906
-ispitan sukladno EN1125
- minimalni ciklus otvaranja (ponavljanja radnje otvaranja) mora biti 200 000 puta
Boja vrata po izboru projektanta
Ugradnja mora biti na način da se vijcima povezuje unutarnja i vanjska strana okova kroz krilo vrata.
</t>
  </si>
  <si>
    <r>
      <t xml:space="preserve">-protupožarna  zaokretna vrata  </t>
    </r>
    <r>
      <rPr>
        <sz val="11"/>
        <color rgb="FFFF0000"/>
        <rFont val="Calibri"/>
        <family val="2"/>
        <charset val="238"/>
        <scheme val="minor"/>
      </rPr>
      <t xml:space="preserve"> </t>
    </r>
    <r>
      <rPr>
        <sz val="11"/>
        <rFont val="Calibri"/>
        <family val="2"/>
        <charset val="238"/>
        <scheme val="minor"/>
      </rPr>
      <t xml:space="preserve">dim. građ. otvora - 80/230cm, PO4, </t>
    </r>
  </si>
  <si>
    <r>
      <t xml:space="preserve">-protupožarna  zaokretna vrata  </t>
    </r>
    <r>
      <rPr>
        <sz val="11"/>
        <color rgb="FFFF0000"/>
        <rFont val="Calibri"/>
        <family val="2"/>
        <charset val="238"/>
        <scheme val="minor"/>
      </rPr>
      <t xml:space="preserve"> </t>
    </r>
    <r>
      <rPr>
        <sz val="11"/>
        <rFont val="Calibri"/>
        <family val="2"/>
        <charset val="238"/>
        <scheme val="minor"/>
      </rPr>
      <t xml:space="preserve">dim. građ. otvora - 80/215cm, PO6, </t>
    </r>
  </si>
  <si>
    <r>
      <t xml:space="preserve">-protupožarna  zaokretna vrata  </t>
    </r>
    <r>
      <rPr>
        <sz val="11"/>
        <color rgb="FFFF0000"/>
        <rFont val="Calibri"/>
        <family val="2"/>
        <charset val="238"/>
        <scheme val="minor"/>
      </rPr>
      <t xml:space="preserve"> </t>
    </r>
    <r>
      <rPr>
        <sz val="11"/>
        <rFont val="Calibri"/>
        <family val="2"/>
        <charset val="238"/>
        <scheme val="minor"/>
      </rPr>
      <t xml:space="preserve">dim. građ. otvora - 90/210cm, PO2, </t>
    </r>
  </si>
  <si>
    <r>
      <t xml:space="preserve">-protupožarna  zaokretna vrata  </t>
    </r>
    <r>
      <rPr>
        <sz val="11"/>
        <color rgb="FFFF0000"/>
        <rFont val="Calibri"/>
        <family val="2"/>
        <charset val="238"/>
        <scheme val="minor"/>
      </rPr>
      <t xml:space="preserve"> </t>
    </r>
    <r>
      <rPr>
        <sz val="11"/>
        <rFont val="Calibri"/>
        <family val="2"/>
        <charset val="238"/>
        <scheme val="minor"/>
      </rPr>
      <t>dim. građ. otvora - 100/210cm, PO5, T1, T2</t>
    </r>
  </si>
  <si>
    <t>Dobava - izrada, dostava i ugradnja protupožarnih ekspandirajućih rešetki na visoki prozor EI260-C-Sm</t>
  </si>
  <si>
    <t>Ekspandirajuće rešetkese spajaju na vatrodojavu. Rešetke u podrumu se postavljaju s unutarnje strane prostora iznad prozora, a ekspandirajuće rešetke na gornjim prozorima svjetlika s vanjske strane</t>
  </si>
  <si>
    <t>pp ekspandirajuće rešetke podrumskih prozora - postavljaju se s unutarnje strane, vel otvora cca 120x120 cm, PO7</t>
  </si>
  <si>
    <t>pp ekspandirajuće rešetke prozora na svjetlicima - postavljaju se s vanjske strane, vel otvora cca 60x150 cm, 3.24</t>
  </si>
  <si>
    <t>pp ekspandirajuće rešetke prozora na svjetlicima - postavljaju se s vanjske strane, vel otvora cca75x190 cm, 3.25</t>
  </si>
  <si>
    <t>pp ekspandirajuće rešetke prozora na svjetlicima - postavljaju se s vanjske strane, vel otvora cca53x105 cm, 4.25</t>
  </si>
  <si>
    <t>pp ekspandirajuće rešetke prozora na svjetlicima - postavljaju se s vanjske strane, vel otvora cca66x145 cm, 4.26</t>
  </si>
  <si>
    <t>pp ekspandirajuće rešetke prozora na svjetlicima - postavljaju se s vanjske strane, vel otvora cca88x145 cm, 4.27</t>
  </si>
  <si>
    <t>pp ekspandirajuće rešetke prozora na svjetlicima - postavljaju se s vanjske strane, vel otvora cca134x145 cm, 4.28</t>
  </si>
  <si>
    <r>
      <t>Izrada, prijevoz i ugradnja protupožarnih dimonepropusnih jednokrilnih  neostakljenih (punih) zaokretnih vrata, požarne otpornosti EI</t>
    </r>
    <r>
      <rPr>
        <vertAlign val="subscript"/>
        <sz val="11"/>
        <rFont val="Calibri"/>
        <family val="2"/>
        <charset val="238"/>
        <scheme val="minor"/>
      </rPr>
      <t>2</t>
    </r>
    <r>
      <rPr>
        <sz val="11"/>
        <rFont val="Calibri"/>
        <family val="2"/>
        <charset val="238"/>
        <scheme val="minor"/>
      </rPr>
      <t xml:space="preserve"> 60-C Sm, .  Izvedba vrata iz čeličnog lima, pocinčana, završno obojena (dvostruka plastifikacija ), boja po izboru (RAL karta).  Vrata su  opremljena potrebnim okovom, cilindrom sa tri ključa  i hidrauličkim zatvaračem. U dovratniku brtve, trostrano. Vrata su bez praga i sa spuštajućom brtvom. 
Izrada vrata prema izmjeri na objektu.
Certifikat izdan od ovlaštene Ustanove, po normi važećoj u RH.</t>
    </r>
  </si>
  <si>
    <t>U cijenu uključeno sve potrebno za funkcionalana rad ,sa svim potrebnim atestima. Izrada rešetki prema izmjeri na objektu.
Certifikat izdan od ovlaštene Ustanove, po normi važećoj u RH.</t>
  </si>
  <si>
    <t>veličina cca 8,2x 2x0,8 m</t>
  </si>
  <si>
    <t>Demontaža rešetki na prozorima prije početka radova, te ponovna montaža po izvršenim radovima, uz popravak rešetki i pripremu za antikorozivnu zaštitu i ličenje svih rešetki i ograde balkona</t>
  </si>
  <si>
    <t>povijesne ukrasne rešetke prozora unutar stubišta - demontaža, ponovna montaža , čišćenje, popravak i priprema za ličenje antikorozivna zaštitau - rešetke prozora na stubištu -70x120 cm</t>
  </si>
  <si>
    <t>rešetka na vrhu stubišta, prepravka dimenzije radi obloge zida, popravak i ponovna montaža</t>
  </si>
  <si>
    <t>povijesne ukrasne rešetke ulaznih vrata unutar stubišta - demontaža, ponovna montaža , čišćenje, popravak i priprema za ličenje, antikorozivna zaštita - rešetke vratiju na stubištu -70x120 cm</t>
  </si>
  <si>
    <t>dvokrilan rešetkasta vrata na ulaznim stubama u pasažu, prekrajanje istih na novu dimenziju  ( radi dodatnih obloga, popravk ,antikorozivna zaštita, priprema za ličenje, veličine  cca 210 x240 cm</t>
  </si>
  <si>
    <t>Popravak povijesnih ukrasnih rešetki, ograda i stupova sa konstruklcijom nadstrešnice terase. Izvode se bez skidanja istih na licu mjesta. Popravak istih čiščenje , zamjena oštećenih dijelova , antikorozivna zaštita i priprema za ličenje.</t>
  </si>
  <si>
    <t>ograda terase - povijesna ograda</t>
  </si>
  <si>
    <t>stupovi ( 3kom)i nosači krova terase</t>
  </si>
  <si>
    <t>rešetke prozora mezanima južnog pročelja, dimenzija rešetki cca 50x50 cm</t>
  </si>
  <si>
    <t>ograda stubišta, visine cca 1,0 m</t>
  </si>
  <si>
    <t>kompler</t>
  </si>
  <si>
    <t>demontaža stijene sa ostakljenjem i ograde na balkonu  2 kat - zapad, sa odvozom i oporabom i zbrinjavanjem otpada</t>
  </si>
  <si>
    <t>b9</t>
  </si>
  <si>
    <t>demontaža nadstrešnice sa ostakljenjemna balkonu  3 kat - istok sa odvozom i oporabom i zbrinjavanjem otpada</t>
  </si>
  <si>
    <t>izvedba ograde balkona na 2 katu - zapad u potpunosti kao i na svim ostalim balkonima sjevernog pročelja, visine 110 cm</t>
  </si>
  <si>
    <t xml:space="preserve">Popravak ograda i konstrukcija nadstrešnica balkona na sjevernoj strani, kao i izrada elemenata kao postojeći. Demontaža postojećih pokrova iz stakla i polikarbonatnih višeslojnih ploa </t>
  </si>
  <si>
    <t xml:space="preserve">popravak ograda na balkonima sjevernog pročelja  visine 1,0m </t>
  </si>
  <si>
    <t>dobava i izrada i ugradnja  nadstrešnice balkona na 3 katu  istok, u potpunosti kao i nadstrešnica balkona 3 kat - zapad, sa pokrovom iz sigurnosnog lamistal kaljenog stakla.</t>
  </si>
  <si>
    <t>PO7</t>
  </si>
  <si>
    <t>Dobava, izrada i montaža prozora u podrumu na mjestu postojećih - otvori ispod podnih uličnih rešetki. Prozore izvesti iz plastičnih termo profila ostakljenih IZO staklom, sa izvedbom dva krila - otklopno zaokretna, uključivo okapnicu s vanjske strane . Prozori se postavljaju u ravninu sa unutarnjim zidom - pozicija PO7, dimenzije prozora 120x120 cm</t>
  </si>
  <si>
    <t>Demontaža prozora izloga, za ponovnu ugradnju po završenim radovima ojačanja, uz izradu prepravke stijene izloga, spuštanjem gornje prečke za 5-10 cm ( visina nove ab grede). Odvoz i zbrinjavanje stakla izloga koja je potrebno skratiti, te izvedba i izrada novih stakala kao postojeća (obavezno sigurnosna). Stolarski spustiti gornji element za 5-10 cm. U cijenu ukljućena i sva potrebna radna skela, materijal i oprema, kao i skladištenje u toku radova.</t>
  </si>
  <si>
    <t>drveni ostakljeni izlog PP01 sa metalnim ostakljenim vratima i samonosećim staklenim izlogom ( spyder), vel cca 298x354 cm, P9</t>
  </si>
  <si>
    <t>fiksni metalni ostakljeni izlog PP03 sa ukrasnim natpisom , vel cca 458x389 cm, P11</t>
  </si>
  <si>
    <t>metalni ostakljeni izlog PP03  , vel cca 341x383 cm, P12</t>
  </si>
  <si>
    <t>metalni ostakljeni izlog PP03 iz metalnih ostakljenih vrata sa nadsvjetlom , vel cca 109x341 cm, P1</t>
  </si>
  <si>
    <t>Demontaža prozora izloga izvedenih iz metalnih profila, za ponovnu ugradnju po završenim radovima ojačanja, uz izradu prepravke stijene izloga, spuštanjem gornje prečke za 5-10 cm ( visina nove ab grede). Odvoz i zbrinjavanje stakla izloga koja je potrebno skratiti, te izvedba i izrada novih stakala kao postojeća (obavezno sigurnosna). Bravarski spustiti gornji element za 5-10 cm. U cijenu ukljućena i sva potrebna radna skela, materijal i oprema, kao i skladištenje u toku radova.</t>
  </si>
  <si>
    <t>Izvedba zasijecanja postojećih zidova za smještaj cijevi instalacije . Zasijecanje izvesti rezanjem, širine otvora cca 12 -15 cm i dubine 7 -12 cm. U cijenu uključen i sav odvoz otpada i šute na gradski deponij i zbrinjavanje otpada, te sve potrebne radne skele za rad na visini (visina stropa do 4,1 m)</t>
  </si>
  <si>
    <t xml:space="preserve">Demontaža postojećih limenih dijelova opšava dimnjaka, ležečih žljebova sa podložnim žljebom, oluka, uvala, krovnih prozora i ostalih elemenata., uključivo sve nosaće limarije U cijenu uključen odvoz i oporaba otpada sa zbrinjavanjem. </t>
  </si>
  <si>
    <t>Otucavanje i obijanje žbuke na pročeljima - sjeverno pročelje - pasaž, u dijelovima bez istaka i profilacija (površinu obijanja određuje nadzor). Svi istaci i profilacije se zadržavaju, sa izvedbom  pravocrtnog rezanja stare žbuke na cca 5 cm od profilacija, uz nadgledanje otucavanja svih spojnih elemenata od restauratora.</t>
  </si>
  <si>
    <t xml:space="preserve">Pomicanje, premještanje, zaštita, prijenos, prevoz, skladištenje i ponovna montaža namještaja, uređaja, opreme i kuhinjskih elemenata stanova na građevini za potrebe izvedbe radova . 
Obračun je po kompletu provedenih pripremnih radova, </t>
  </si>
  <si>
    <t xml:space="preserve">Pomicanje, premještanje, zaštita, prijenos, transport, skladištenje namještaja, uređaja, obloga, stepenica, opreme i elemenata poslovnih prostora na građevini za potrebe izvedbe radova ojačanja. 
Obračun je po kompletu provedenih pripremnih radova, </t>
  </si>
  <si>
    <t>Demontaža i skladištenje postojećih rasvjetnih tijela, te ostalih elemenata  elektroinstalacija (elektro brojila i sl.) koje se zadržavaju za cjelovitu obnovu,e te zaštita električnih instalacija. Po pregledu sa vlasnicima stanova i nadzorom odrediti koji se elementi zadržavaju za ponovnu ugradbu,  a ostali se odvoze na zbrinjavanje - otpad.
Prije radova demontaže elektro instalacija potrebno je isključiti napajanje u GRO-u građevine te obavezno provjeriti beznaponsko stanje.</t>
  </si>
  <si>
    <t>demontaža, označavanje, eventualno rastavljanje, zaštita od loma i oštećenja, te prijenos i prijevoz na privremeno skladište, te po izvršenim radovima, doprema, donos i sastavljanje na mjestu za one lemente koji se ponovno ugrađuju</t>
  </si>
  <si>
    <t>demontaža, te prijevoz na otpad i zbrinjavanje, oporaba</t>
  </si>
  <si>
    <t>Demontaža, prijevoz i skladištenje, i ponovna montaža postojeće sanitarne opreme koja se vraća po cijelovitoj obnovi. Po pregledu sa vlasnicima stanova i nadzorom odrediti koji se elementi zadržavaju za ponovnu ugradbu,  a ostali se odvoze na zbrinjavanje - otpad.Stavka se odnosi na svu sanitarnu opremu koja se ugrađuje po izvedbi cjelovite obnove, te zaštitu instalacija vodovoda i odvodnje.</t>
  </si>
  <si>
    <t>Demontaža i skladištenje, te ponovna montaža  strojarskih instalacija i opreme (radijatori, bojleri, termostat, plinska brojila...) koja se ponovno ugrađuje po izvedbi cjelovite obnove. Po pregledu sa vlasnicima stanova i nadzorom odrediti koji se elementi zadržavaju za ponovnu ugradbu,  a ostali se odvoze na zbrinjavanje - otpad. Stavka se odnosi na demontažu svih instalacija i opreme koji predstavljaju prepreku za izvedbu radova ojačanja konstrukcije zaštitu strojarskih instalacija. Instalacije u stropu iznad prizemlja uklanjati samo ukoliko je neophodno za izvedbu radova ojačanja - odluku donijeti nakon utvrđivanja stvarnog stanja u dogovoru s Nadzornim inženjerom.</t>
  </si>
  <si>
    <t>01.08.</t>
  </si>
  <si>
    <t>Demontaža dijelova ili cijelih stolarskih radova se izvodi prije početka radova na konstrukciji, a ponovna montaža po izvedbi radova na konstrukciji, paralelno sa izradom zidova. Prijevozi i skladištenje, odvoz otpada - zbrinjavanje  svih elemenata je u jediničnoj cijeni stavke</t>
  </si>
  <si>
    <t>Demontaža stolarskih stavaka vratiju u zidovima koji se ruše komplet sa dovratnicima i futerima, te ponovna ugradnja u nove zidove</t>
  </si>
  <si>
    <t>Sve bravarske stavke otvora su označavanje - dimenzionirane svijetlim mjerama u cm, ako nije drugačije navedeno</t>
  </si>
  <si>
    <t>Izvedba zaštite podova za cijelo vrijeme radova u tim prostorijama, odnosi se samo na prostore u kojima se podovi zadržavaju - podesti stubišta, stubišta, eventualno poslovni prostori prizemlja. U slučaju oštečenja zaštite potrebno je odmah istu popraviti ( o trošku izvođača, ako isto nije bilo nužno s obzirom na tehnologiju radova). Zaštitu podova izvesti iz donjeg sloja filca ili kartonske ljepenke, te gornjeg sloja iz PE folije minimalne debljine 0,2mm, učvršćena ljepljivim trakama, te potom pločama OSB-a minimalno 18 mm. Zaštita potrebna radi sprečavanja oštečenja parketa od udaraca uslijed pada i vlage.  Obračun po m2 tlocrtne površine prostora za zaštitu.</t>
  </si>
  <si>
    <t>zaštita keramitnih ploča na podestima stubišta - ploče ostaju, kao i stepenica - čela i gazišta, postava OSB ploča preko geotekstila, sve fiksirano</t>
  </si>
  <si>
    <t>prostori u kojima se izvode radovi, a ostaje postojeći pod i ne izvode se radovi na konstrukciji - prizemlje</t>
  </si>
  <si>
    <t>dovratnici koji ostaju u toku radova</t>
  </si>
  <si>
    <t>doprozornici koji se zadržavaju u toku radova</t>
  </si>
  <si>
    <t>Zabatne skele se izvode na susjednim krovovima, uz prethodno podupiranje, zaštitu krovnih ploha, postavom XPS ploča debljine 5 cm direktno na crijep i potom zaštitom iz OSB ploča 22mm. Eventualno ovisno ostanju crijepa, isti skinuti, izvesti privremenu zaštitu krova od debele folije i potom izvesti postavu skele. Mjesta podupiranja po potrebi poduprijeti s donje strane. IShoditi suglasnost susjeda, Zaštitu susjednih krovova izvesti minimalno širine 2,5 m radi zaštite od pada materijala na krov. Po skidanju crijepa izvesti popravak pokrova susjednih objekata. Ishoditi dozvolu susjeda za rad na njihovom krovu.</t>
  </si>
  <si>
    <t xml:space="preserve">Doprema, postava, skidanje i otprema cijevne fasadne skele od bešavnih cijevi ili neke druge atestirane skele, a prema projektu skele na zapadnom i istočnom zabatnom pročelju, kao i unutar zapadnog i istočnog svjetlika, izvodi se na susjednim kosim krovovima. Skelu izvesti prema postojećim HTZ propisima i u svemu kako je opisano u općim uvjetima. </t>
  </si>
  <si>
    <t xml:space="preserve">izvedba cijevne skele na zabatnim zidovima, </t>
  </si>
  <si>
    <t>zaštita krovnih ploha susjednih objekata, izvedba ležaja skele, sa popravkom po izvršenim radovima</t>
  </si>
  <si>
    <t>skela unutar svjetlika</t>
  </si>
  <si>
    <t>Demontaže natpisa i reklama sa pročelja prije početka radova, skladištenje u toku radova i ponovna montaža po završetku radova.</t>
  </si>
  <si>
    <t>natpisne ploče poslovnih prostora na ulazu u zgradu vel cca 50x60 cm</t>
  </si>
  <si>
    <t>službena tabla  - naziv prolaza vel 5070 cm</t>
  </si>
  <si>
    <t>konzolna oznaka lokala - cimer vel cca 100x30 cm</t>
  </si>
  <si>
    <t>Demontaža parketa i slojeva poda (drveni roštilj i nasip ili cementna glazura) u prizemlju sve do armirano betonske ploćea. U cijenu uključen i sav odvoz šute i otpada na gradski deponij i zbrinjavanje otpada</t>
  </si>
  <si>
    <t>Rezanje asfalta i iskop zemlje za nove odvodne cijevi krovnih voda. U cijenu uključen odvoz viška materijala i topada na zbrinjavanje i oporabu.</t>
  </si>
  <si>
    <t>rezanje asfalta i betonske podloge sa uklanjanjem i odvozom na deponij</t>
  </si>
  <si>
    <t>iskop zemlje za odvodne cijevi krovnih voda</t>
  </si>
  <si>
    <t>Iskop zemlje po skidanju donje betonske ploče podruma za novi razvod kanalizacije. U cijenu uključen i odvoz svog viška zemlje na gradsk ideponij</t>
  </si>
  <si>
    <t>pocinčani lim - krovovi i lim privremenog krova</t>
  </si>
  <si>
    <t>Demontaža krovne folije ili ljepenke iznad daščane oplate krova, te uklanjanje dijela daščane oplate. U cijenu uključen i sav transport te zbrinjavanje otpada. Obračun po m2 krovne površine</t>
  </si>
  <si>
    <t>krovna folija</t>
  </si>
  <si>
    <t>daščana oplata</t>
  </si>
  <si>
    <t>Izvedba popravka stepenica  i čela iz kamena ( umjetni kamen) , ulaz,Jt stubište JT. Cijelu površinu sokla potrebno je isprati pomoću vodenog mlaza sa velikim pritiskom,  te potom izvesti popravak oštečenja, u tonu i strukturi kao ostali kamen.  Po završetku izvesti premazivanje zaštitnim premazom. Obraćun po m2. U cijenu uključena sva potrebna zaštita žbuke i elemenata oko kamena.</t>
  </si>
  <si>
    <t xml:space="preserve">korintski kapiteli centralnih stupova južnog pročelja </t>
  </si>
  <si>
    <t>jonski kapiteli bočnih stupova</t>
  </si>
  <si>
    <t>jonski polukapiteli bočnih stupova - boćni stupovi</t>
  </si>
  <si>
    <t>kanelure centralnih stupova l=920 cm</t>
  </si>
  <si>
    <t>kamena ograda sa gornjom i donjom gredom l= 3,5 m</t>
  </si>
  <si>
    <t>horizontalni prekih kapilarne vlage  injektiranjem u donjem dijelu zida zidovi debljine 60-80 cm</t>
  </si>
  <si>
    <t>Izvedba vertikalne izolacije betonskih postojećih zidova. Izvodi se prije izvedbe ojačanja zidova tankoslojnom betonskom oblogom ( debljine 8 cm. Izvesti iz jednokomponentnog vezivnog sredstva na bazi cementa bez trikalcij-luminata (bez C3A) u min 2 sloja, sa prelaskom na podnu betonsku podlogu. Sve izvesti prema uputi proizvođača</t>
  </si>
  <si>
    <t xml:space="preserve">Izvedba prekida kapilarne vlage injektiranjem pod  pritiskom u punoj površini zida - na vanjskim ukopanim zidovima- podruma. Zidovi su iz opeke , te je potrebno izvesti prvo stabilizaciju ziđa injekcijskim materijalom radi zapunjavanja šupljina u zidovima, po vezanju i sušenju izvesti injektiranje radi prekida kapilarne vlage sa razmakom između bušotina ovisno o preporuci proizvođača injektirajućeg materijala. . Izvesti prema jednom od kvalitetnih sistema prekida kapilarne vlage injektiranjem tekućim ili gelirajućih injekcijskih materijala.   Obavezno garancija na radove min 10 godina. </t>
  </si>
  <si>
    <t>Eps ploće za zvučnu izolaciju debljine 1-3 cm</t>
  </si>
  <si>
    <t>Stavka obuhvaća dobavu i polaganje slojeva plivajućeg poda na armiranobetonsku ploču. Na ab ploču se postavljaju ploče EPS-a za zvučnu izolaciju debljine 1-3 cm, na EPs se postavlja PE folija, te potom lijeva armirana ( q mrežom ili vlaknima fibrina) cementna glazura do 5 cm ( po potrebi u  padu) sa postavom brtven trake prema zidovima. Stavkom je obuhvaćen sav potreban rad, materijal, alat i opremu potrebne za potpuno dovršenje stavke.
Obračun po m2 vertikalne projekcije za ukupno 6 etaža.</t>
  </si>
  <si>
    <t>cementna glazura -armirana debljine do 5 cm</t>
  </si>
  <si>
    <t>LIMARSKI RADOVI</t>
  </si>
  <si>
    <t>08.02.</t>
  </si>
  <si>
    <t>08.05.</t>
  </si>
  <si>
    <t>08.06.</t>
  </si>
  <si>
    <t>08.07.</t>
  </si>
  <si>
    <t>08.08.</t>
  </si>
  <si>
    <t>08.09.</t>
  </si>
  <si>
    <t>08.10.</t>
  </si>
  <si>
    <t>08.11.</t>
  </si>
  <si>
    <t>08.12.</t>
  </si>
  <si>
    <t>08.13.</t>
  </si>
  <si>
    <t>08.14.</t>
  </si>
  <si>
    <t>08.STOLARSKI RADOVI UKUPNO Eura:</t>
  </si>
  <si>
    <t>09.03.</t>
  </si>
  <si>
    <t>09.04.</t>
  </si>
  <si>
    <t>09.05.</t>
  </si>
  <si>
    <t>09.06.</t>
  </si>
  <si>
    <t>09.07.</t>
  </si>
  <si>
    <t>09.08.</t>
  </si>
  <si>
    <t>09. BRAVARSKI RADOVI UKUPNO  Eura:</t>
  </si>
  <si>
    <t>10. KERAMIČARSKI RADOVI UKUPNO Eura:</t>
  </si>
  <si>
    <t>11. PARKETARSKI RADOVI UKUPNO Eura:</t>
  </si>
  <si>
    <t>12. LIČILAČKI RADOVI UKUPNO Eura:</t>
  </si>
  <si>
    <t>13.</t>
  </si>
  <si>
    <t>13.01.</t>
  </si>
  <si>
    <t>13.02.</t>
  </si>
  <si>
    <t>13.03.</t>
  </si>
  <si>
    <t>13.04.</t>
  </si>
  <si>
    <t>13.05.</t>
  </si>
  <si>
    <t>13.06.</t>
  </si>
  <si>
    <t>13.07.</t>
  </si>
  <si>
    <t>13.08.</t>
  </si>
  <si>
    <t>13.09.</t>
  </si>
  <si>
    <t>izvlačenje profilacija unutar kazeta stropa, profilacije kao postojeće, na novim dodanim ab gredama</t>
  </si>
  <si>
    <t>13.10.</t>
  </si>
  <si>
    <t>13.11.</t>
  </si>
  <si>
    <t>05.03.</t>
  </si>
  <si>
    <t>Pregradni zidovi- opeka.
Dobava materijala i izrada novih zidova iz pune opeke ( moguće koristiti očišćenu punu opeku iz rušenja) za izradu novih pregradnih zidova na mjestima starih. U toku zidanja uzidati postojeća vrata komplet sa dovratnikom ( vidi stolarske radove), Zid prilikom zidanja uzidati sa otvorima cigle od postojećeg zida i ankeriranjem armaturnom šipkom fi 12mm u sljubnice i minimalno 30 cm u nosive zidova. Sve izvesti prema  arhitektonskom projektu. U cijeni stavke uračunat je sav potreban materijal, rad, pribor i spojna sredstva,  i izrezivanje svih potrebnih otvora.
Obračun po m2 zida.određene debljine</t>
  </si>
  <si>
    <t>zidovi od opeke ukupne debljine (sa žbukom) 20-24 cm, debljinu zida prilagoditi dovratniku unutar zida</t>
  </si>
  <si>
    <t>zidovi od opeke ukupne debljine ( sa žbukom) 10 cm, debljinu zida prilagoditi dovratniku unutar zida</t>
  </si>
  <si>
    <t>zidovi debljine 15 cm</t>
  </si>
  <si>
    <t>Izvedba novih pregradnih zidova debljine 10 cm i 15 cm  izvedenih iz porobetonskih blokova. Zidovi se izvode ljepljenjem blokova, te oblogom svih površina zidova staklenom mrežicom oka 5x5 mm u ljepilu. Visina zidova cca 300 cm. U zidovima je potrebno odmah formirati otvore za vrata. - pregradni zidovi podruma</t>
  </si>
  <si>
    <t>Pregradni zidovi - porobetonski blokovi</t>
  </si>
  <si>
    <t>pregradni zidovi iz gipskartonskih ploča ukupne debljine 10 cm - normalne ploče</t>
  </si>
  <si>
    <t>pregradni zidovi iz gipskartonskih ploča ukupne debljine 10 cm -zelene - impregnirane ploče</t>
  </si>
  <si>
    <t xml:space="preserve">pregradni zidovi iz gipskartonskih ploča ukupne debljine 15-18 cm - normalne ploče </t>
  </si>
  <si>
    <t xml:space="preserve">pregradni zidovi iz gipskartonskih ploča ukupne debljine 15-18 cm - zelene impregnirane ploče </t>
  </si>
  <si>
    <t>Pregradni zidovi.- gipskartonski
Dobava materijala i izrada novih gipskartonskih pregradnih zidova prema arhitektonskom projektu. U toku izrade zidova umontirati postojeća vrata komplet sa dovratnikom ( vidi stolarske radove
Sve spojeve ploča međusobno i s obodnim konstrukcijama brtviti nepropusno kitom, a na sudare ploča s drugim materijalima postaviti razdjelnu traku. Stavka uključuje bandažiranje i zapunjavanje sljubnica, kao dobavu i postavu mineralne vune unutar zida debljine 50 cm.Svi zidovi izrađeni sa obostrano duplim pločamma, debljinu zida uskladit isa debljinom futera vratiju.
U cijeni stavke uračunat je sav potreban pribor i spojna sredstva, uglovni profil na sudaru s obodnim zidovima i izrezivanje svih potrebnih otvora.
Obračun po m2 zida.</t>
  </si>
  <si>
    <t>obloga zabatnih zidova debljine 12,5 cm- dvostruke normalne ploče na metalnoj podkonstrukciji, parna brana, toplinska izolacija - mineralna vuna 10 cm</t>
  </si>
  <si>
    <t>Izvedba novog podgleda - stropova na mjestu prethodno uklonjenog podgleda.
 U cijenu uključiti sav rad, materijal, i alat potreban za potpuno dovršenje stavke te korištenje svih potrebnih skela.
Obračun po m2 vertikalne projekcije za ukupno 6 etaža.</t>
  </si>
  <si>
    <t>13.12.</t>
  </si>
  <si>
    <t xml:space="preserve"> </t>
  </si>
  <si>
    <t>13. RADOVI NA PROČELJU UKUPNO Eura:</t>
  </si>
  <si>
    <t>gipkartonski spušteni strop na metalnom direktnom ovjesu sa dvostrukom potkonstrukcijom, sa 5 cm izolacije iz mineralne vune, i jednom pločom od 12,5mm mm</t>
  </si>
  <si>
    <t>gipkartonski spušteni strop na metalnom direktnom ovjesu sa dvostrukom potkonstrukcijom, sa 5 cm izolacije iz mineralne vune, sa otpornosti na požar odozdo  EI90</t>
  </si>
  <si>
    <t>03.6.</t>
  </si>
  <si>
    <r>
      <t>Ugradnja vapneno cementne žbuke na zidove.</t>
    </r>
    <r>
      <rPr>
        <b/>
        <sz val="10"/>
        <rFont val="Arial"/>
        <family val="2"/>
        <charset val="238"/>
      </rPr>
      <t xml:space="preserve">
</t>
    </r>
    <r>
      <rPr>
        <sz val="10"/>
        <rFont val="Arial"/>
        <family val="2"/>
        <charset val="238"/>
      </rPr>
      <t>Žbuka se ugrađuje u debljini 1,5-2 cm. Podloga treba biti pripremljena prema uputama proizvođača. Prilikom izvedbe koristiti vodilice za žbukanje, ne ugrađivati kutlike na uktevima - eventualno lagano zaobliti kuteve. U cijenu uračunat sav rad, materijal, alati i strojevi potrebni za potpuno dovršenje stavke. obračun po m</t>
    </r>
    <r>
      <rPr>
        <vertAlign val="superscript"/>
        <sz val="10"/>
        <rFont val="Arial"/>
        <family val="2"/>
        <charset val="238"/>
      </rPr>
      <t>2</t>
    </r>
    <r>
      <rPr>
        <sz val="10"/>
        <rFont val="Arial"/>
        <family val="2"/>
        <charset val="238"/>
      </rPr>
      <t xml:space="preserve"> ugrađene žbuke. Predviđa se izvedba na površini gdje je izvršeno uklanjanje obloga i pojačanje ziđa, kao i na novim zidovima iz pune opeke.. 
</t>
    </r>
  </si>
  <si>
    <t>Sanacija konstrukcija balkona</t>
  </si>
  <si>
    <t>Pregled svih konstrukcija balkona i terase na sjevernom pročelju po postavi skele, po pregledu kprojektanta konstrukcije odlučiti način saniranja betona i čelika. Potrebno je očistiti sve loše dijelove betona, i očistii svu rđu sa čelika i armature, po konstataciji stvarnog stanja izvesti eventualni popravak i dopunjavanje čeličnog dijela konstrukcije i armature, izvesti zaštitu istoga, te izvesti popravak betona specijalnim materijalom. Sve izvesti u skladu sa preporukama proizvođača sanacijskih sredstava. U cijenu uključena sav rad i materijal kao  i sva podupiranja u toku radova. Obračun po m2 površine balkona.</t>
  </si>
  <si>
    <t>balkoni, terasa</t>
  </si>
  <si>
    <t>protuprašni premaz cementne glazure</t>
  </si>
  <si>
    <t>Dodatak na izvedbu donje betonske podloge podruma debljine 15-20 cm. Zajedno sa betonskom podlogom izvesti i šahtove nove kanalizacije, debljine betona šahtova min. 20 cm, šahtovi veličine 60x60 cm i dubine cca 40 -80 cm. Unutar šahtova izvesti padove u smjeru odvoda. U cijenu uključena i sva potrebna oplata i armatura, te ispitivanje vodonepropusnosti.</t>
  </si>
  <si>
    <t>šahtovi kanalizacije u podrumu vel 60x60x60 cm</t>
  </si>
  <si>
    <t>uljni inox poklopci kanalizacije sa okvirom, ispuna poklopca keramikom, vel 60x60 cm, sa ugradnjom u ravnini poda</t>
  </si>
  <si>
    <t>Izvedba podložnih slojeva poda podruma, iznad nove hidroizolacije na donjoj betonskoj podlozi. Visine novog poda potrebno je usuglasiti sa postojećim visinama odnosnoi visinama vrata koje se zadržavaju ( na cementnu glazuru se postavlja samo keramika u ljepilu ili protuprašni premaz). Na hidroizolaciju se postavlja toplinska izolacija iz 5 cm ploča EPS-a - tvrdoga ( debljinu eventualno korigirati prema stvarnim visinama poda, na koje se postavlja PE folija iznad koje se izvodi cementna glazure na podu podruma, kao podloge za postavu nove keramike poda ili završnog protuprašnog premaza. Minimalna debljina cementne glazure 4 cm do 8 cm, izvedena po potrebi u padu prema odvodima, armirana Q mrežom 188, sa dilatacijom od zidova od 1 cm i u površinama od cca 5,0x5,0 m sa dilatacijom. Sve pripremljeno za postavu podne keramike. U cijenu uključen sav potreban rad i materijal. Obračun po m2 podne površine</t>
  </si>
  <si>
    <t>cementna glazura debljine 4-8 cm, armirana sa Q 188 mrežom, gornja površina fino zaglađena za protuprašni premaz</t>
  </si>
  <si>
    <t>cementna glazura debljine 4-6 cm, armirana sa Q 188 mrežom, gornja površina pripremljena za postavu keramike</t>
  </si>
  <si>
    <t>žbuka zidova</t>
  </si>
  <si>
    <t>dimnjaci</t>
  </si>
  <si>
    <t>Izvedba protupožarnog zida EI90 iz gipskartonskih protupožarnih ploča na metalnoj podkonstrukciji debljine 100 mm, sa ispunom iz mineralne vune min 50mm. Unutar zida se postavljaju PP vrataEI 60 sv. otvora 90/200 cm.  Zahtijevana vatrootpornost zida je EI90. Sa svim atestima. U cijenu uključeni svi radovi i materijal do zidova pripremljenih za ličenje Visina zida do 266 cm. Zid sa pp vratima u potkrovlju - prema prostoru sa vanjskim jedinicama dizalica topline</t>
  </si>
  <si>
    <t>zid</t>
  </si>
  <si>
    <t xml:space="preserve">horizontalni istak iz gipskartonskih ploča, otpornosti na požar Ei 90 , širine 100 cm, na vanjskoj strani zida od prostora </t>
  </si>
  <si>
    <t>Obračun po m' zidanog dimnjaka.</t>
  </si>
  <si>
    <t>žbukanje grupa dimnjaka301 i 403 iznad razine</t>
  </si>
  <si>
    <t>izrada nove armiranobetonske dimnjačke kape</t>
  </si>
  <si>
    <t>grupe dimnjaka 301 i 403</t>
  </si>
  <si>
    <t>Dobava i ugradnja za set dimnjaka kao Skoberne UNIFIX 165 - set se izvodi od razine stropa 4 kata, odnosno poda potkrovlja za, do visine 0,50</t>
  </si>
  <si>
    <t>UNIFIX 165 - set se izvodi od razine stropa 4. metara iznad razine krova do kape dimnjaka. Sustav okna dimnjaka od porobetona, s vatrootpornošću u trajanju od 90 minuta, sa stupnjem mehaničke otpornosti i stabilnosti prema proračunu iz građevinskog projekta, dokazanom od proizvođača s odgovarajućom dokumentacijom. Sustav se sastoji od pričvrsne obujmice, sidrene ploče, opšava za kosi krov, elementa kanala. Sustav dimnjaka koji treba biti atestiran kao cjelina, a što dokazuje izvođač.</t>
  </si>
  <si>
    <t>Sustav kanala se u razini poda potkrovlja pričvrsti pomoću pričvrsne obujmice za pod potkrovlja vijcima 4 x M8, a u razini krova za postojeće rogove preko sidrene ploče.</t>
  </si>
  <si>
    <t>U jediničnu cijenu uključiti sav potreban rad i materijal, kao i potrebna ispitivanja te puštanje u rad.</t>
  </si>
  <si>
    <t>ukupna dužina kanala</t>
  </si>
  <si>
    <t>ukupno broj kapa dimnjaka</t>
  </si>
  <si>
    <t xml:space="preserve">izvedba objedinjavanja grupa dimnjaka izvan krova kao i kape dimnjaka, izvesti dozidavanjem porobetonskim blokovima i ljepljenjem ljepilom i mrežicom,  </t>
  </si>
  <si>
    <t>Zidanje zidane konstrukcije okna dimnjaka za dimovodne kanale 301 i 403 u izvornim gabaritima od razine poda potkrovlja. Zidanu konstrukciju dimnjaka potrebno je ukloniti do razine poda potkrovlja te izvršiti čišćenje gornje razine poda potkrovlja te izvršiti čišćenje gornje površine opeke kako bi se ostvarila veza nove i stare opeke.</t>
  </si>
  <si>
    <t>Zidanje zidane konstrukcije okna dimnjaka za dimovodne kanale 301 i 403, dimnjaci s jednim dimovodnim kanalom presjeka 14/14 cm u dimovodnim kanalom presjeka 14/14 cm u izvornim, tj. vanjske dimenzije cca. 40 x 40 cm, zidati punom opekom standardnog formata u produžnom mortu M5. U cijenu je potrebno uključiti sav potreban rad i materijal, kao i radnu skelu</t>
  </si>
  <si>
    <t>Dobava materijala, rezanje profila na gradilištu i ugradnja čelične konstrukcije za pojačanja konstrukcije okna grupe dimovodnih kanala 301 i 403. Konstrukcija okna dimovodnih kanala 301 i 403 se obnavljaju u vanjskim dimenzijama cca. 40 x 40 cm (unutarnji presjek 14/14 cm) s punom opekom, dok se čelična konstrukcija ugrađuje radi povećanja stupnja mehaničke otpornosti i stabilnosti zidane konstrukcije.</t>
  </si>
  <si>
    <t>Čelična konstrukcija sastoji se od kutnih profila L80/80/8 mm koji su prema detalju postavljeni u kutove konstrukcije okna, profili su vijcima M12/50 cm sidreni u postojeću zidanu konstrukciju uz dodatak kemijskog sredstva za sidrenje, dubina sidrenja je 80 mm, prostor između profila i opeke se zapunjava mortom za podlijevanje, a profili su međusobno povezani horizontalnim i dijagonalnim čeličnim pločama presjeka b/h = 8/50 mm.</t>
  </si>
  <si>
    <t>U cijenu uključen sav potreban transport, rad i materijal (čelik, vijci, sredstvo za sidrenje, mort), ostvaruje zavarivanjem varom debljine 5 mm.</t>
  </si>
  <si>
    <t>Obračun po kg ugrađenih profila (kutni profili i ploče), uvećano 5% za spojeve.</t>
  </si>
  <si>
    <t>Rekonstrukcija elemenata konstrukcije krovišta,  pokrova i završna obrada dimnjaka nakon radova rekonstrukcija - uključuje sve potrebne radove do pune gotovosti, kao i sav rad, materijal te potrebne gradilišne transporte.</t>
  </si>
  <si>
    <t>Izvedba dimnjaka prema projektu sanacije dimnjaka 20202, koja je započeta ali nije završena.</t>
  </si>
  <si>
    <t>2. Radovi na sanaciji konstrukcije ukupno:</t>
  </si>
  <si>
    <t>3. Elektrotehničke instalacije ukupno:</t>
  </si>
  <si>
    <t>4. Strojarske instalacije ukupno:</t>
  </si>
  <si>
    <t>5. Instalacije vodovoda i kanalizacije ukupno:</t>
  </si>
  <si>
    <t>6. Instalacije dizala</t>
  </si>
  <si>
    <t>7. Limarski radovi ukupno:</t>
  </si>
  <si>
    <t>8. Stolarski radovi ukupno:</t>
  </si>
  <si>
    <t>9. Bravarski radovi ukupno:</t>
  </si>
  <si>
    <t>10. Keramičarski radovi ukupno:</t>
  </si>
  <si>
    <t>11. Parketarski radovi ukupno:</t>
  </si>
  <si>
    <t>12. Ličilački radovi ukupno:</t>
  </si>
  <si>
    <t>13. Radovi na pročeljima ukupno:</t>
  </si>
  <si>
    <t>Za demontirati i izvesti nove prozore sa doprozornikom, i svim okovom sa IZO staklom 4+4+4 mm, te izvedbom novih unutarnjih klučica iz drva debljine i profila kao postojeći. Profil.kao ostali prozori. U cijenu uključena demontaža pozicija, odvoz, zbrinjavanje i oporaba, te dobava, izvedba i montaža na objektu novih elemenata.</t>
  </si>
  <si>
    <t>Demontaža krila vratiju koja ostaju, odvoz, skladištenje, te ponovna montaža na objektu uz popravak krila i dovratnika po izvršenim radovima konstruktivne sanacije.</t>
  </si>
  <si>
    <t>ulazna vrata objekta sv. Vel 135x254 cm, P3</t>
  </si>
  <si>
    <t>ulazna vrata objekta sv. Vel 127x194+51 cm, P5</t>
  </si>
  <si>
    <t>jednokrilna vrata vel 75x228 cm, M26, 1.8, 2.2, 3.23,</t>
  </si>
  <si>
    <t>dvokrilna vrata vel 130x228 cm, M6, 1.9, 2.3, 3.5,</t>
  </si>
  <si>
    <t>jednokrilna vrata vel. 90x226 cm, 4.6</t>
  </si>
  <si>
    <t>08.15.</t>
  </si>
  <si>
    <t xml:space="preserve">Dobava i izvedba krovnih kučica za postavu dizalica topline i split vanjske jedinice stanova. Konstrukcija krovne kućice iz cijevi 4074074mm, međusobno varenih sa nosačima na svakih cca 80 cm ( prema rasporedu rogova), i stopama za učvršćenje u rogove. U gornjoj zoni okviri na rogovima međusobno spojeni isto sa cijevi40/40/4 mm. Sve pocinčano i lakirano. Na metalnu konstrukciju se s gornje strane ( krovna ploha ) postavlajju protupožarni krovni paneli visine 8 cm  REI90, na koje se s gornje strane montiraju OSB ploče 18 mm, preko kojih se postavlja krovna ljepenka i oblaze cinkotiti limon sa falcevima na svakih 50 cm, i izvodi žljeb sa olukom do krova, sa podvlačenjem pod 2 reda crijepa s gornje strane sendvića i limenim opšavom s donje i bočne strane. S prednje i bočnih stran se izvodi rešetke iz horizontalnih lamela na razmaku od minimalno 5 cm i zaštitom od insekata i ptica (pocinčana mrežica), izrada lamela mora biti da osigura da ne dolazi do prodiranja kiće unutar krovne kućice.  </t>
  </si>
  <si>
    <t>obloga krova krovnih kućica iz cinkotit lima sa falcevima na svakih 50 cm, i obloga bokova</t>
  </si>
  <si>
    <t>priprema prozora i balkonskih vratiju</t>
  </si>
  <si>
    <t>silikoniranje prozora i vratiju</t>
  </si>
  <si>
    <t>ograde balkona i nadstrešnice</t>
  </si>
  <si>
    <t>rešetke prozora, rešetkasta vrata</t>
  </si>
  <si>
    <t>metalni dijelovi krovnih kućica</t>
  </si>
  <si>
    <t>REKAPITULACIJA:</t>
  </si>
  <si>
    <t>I.</t>
  </si>
  <si>
    <t>UKUPNO  (bez PDV-a):</t>
  </si>
  <si>
    <t xml:space="preserve"> + PDV (25%)</t>
  </si>
  <si>
    <t>SVEUKUPNO  (s PDV-om):</t>
  </si>
  <si>
    <t>GRAĐEVINSKO - OBRTNIČKI RADOVI KONSTRUKCIJE</t>
  </si>
  <si>
    <r>
      <t xml:space="preserve">TODING d.o.o.
</t>
    </r>
    <r>
      <rPr>
        <sz val="10"/>
        <rFont val="Arial"/>
        <family val="2"/>
        <charset val="238"/>
      </rPr>
      <t>Havidićeva 4, Zagreb</t>
    </r>
  </si>
  <si>
    <t>Investitor:</t>
  </si>
  <si>
    <t>SUVLASNICI STAMENO POSLOVNE ZGRADE MASARIKOVA 10, ZAGREB
Masarykova 10, Zagreb</t>
  </si>
  <si>
    <t>Građevina:</t>
  </si>
  <si>
    <t>STAMBENO POSLOVNA GRAĐEVINA</t>
  </si>
  <si>
    <t>Lokacija:</t>
  </si>
  <si>
    <t>Masarykova 10, Zagreb
k.č.br. 2208, k.o. Centar</t>
  </si>
  <si>
    <t>I. GRAĐEVINSKI RADOVI - KONSTRUKCIJA</t>
  </si>
  <si>
    <t>IZRADIO:</t>
  </si>
  <si>
    <t>Mario Todorić, dipl.ing.građ.</t>
  </si>
  <si>
    <t>SURADNICI:</t>
  </si>
  <si>
    <t>Miroslav Duvnjak, mag.ing.aedif.</t>
  </si>
  <si>
    <t>Ivan Dragičević, mag.ing.aedif.</t>
  </si>
  <si>
    <t>Petar Todorić, mag.ing.aedif.</t>
  </si>
  <si>
    <t>GRAĐEVINSKI RADOVI</t>
  </si>
  <si>
    <t>OPĆI UVJETI</t>
  </si>
  <si>
    <t>0. OPĆE NAPOMENE</t>
  </si>
  <si>
    <t>Ovaj troškovnik sadrži radove vezane za sanaciju i pojačanje konstrukcije postojeće zgrade za PROJEKT OBNOVE ZGRADE ZA CJELOVITU OBNOVU ZGRADE – Masarykova 10, Zagreb.</t>
  </si>
  <si>
    <t>U jedinične cijene nije uključen PDV. Cijene iskazati u valuti euro.</t>
  </si>
  <si>
    <t xml:space="preserve">U sklopu Građevinskog projekta dani su grafički prikazi i detalji sanacije i ojačanja. U istoj su mapi dane napomene vezane za projektiranje i izvođenje te postojeću konstrukciju. Izvođač se treba upoznati sa projektnom dokumentacijom te proučiti napomene iz projekta.
</t>
  </si>
  <si>
    <t xml:space="preserve">Svaka izmjena Troškovnika koju nije odobrio projektant, uklanja u potpunosti odgovornosti Projektanta za predmetne izmjene te direktne i kolateralne posljedice istih u projektu.
</t>
  </si>
  <si>
    <t>Stavke  troškovnika  obuhvaćaju konačno dovršenje radova definiranih po količini i kakvoći. Cijena pojedine stavke je konačna cijena za realizaciju pojedine troškovničke stavke, te obuhvaća i sve radnje koje u stavci nisu posebno navedene, a neophodne su za izvedbu pojedine stavke do potpune funkcionalne i pogonske gotovosti.</t>
  </si>
  <si>
    <t xml:space="preserve">Izvoditelj radova će na gradilištu voditi propisani dnevnik građenja u koji se unose svi podaci i događaji tijekom građenja, upisuju primjedbe projektanta, predstavnika investitora, nadzornog inženjera i pomoćnika nadzornog inženjera, te inspekcije. Uz dnevnik građenja izvoditelj mora voditi građevinsku knjigu, u koju će se prema ugovorenim stavcima unositi podaci za obračun. Prilog građevinske knjige su obračunski nacrti u boji. Prihvatiti će se i kontrolirati samo građevinska knjiga koja je dostavljena u traženoj formi, sa svim potrebnim prilozima, te je jednoznačna u pogledu dokaza izvedenih količina. </t>
  </si>
  <si>
    <t>Količine radova koje nakon dovršenja cjelokupnog posla nije moguće provjeriti neposredno izmjerom, treba po izvršenju pojedinog takvog rada preuzeti od izvoditelja nadzorni inženjer, uz dostavu dokaznog materijala i fotodokumentacije. Svi radovi koji bi se izveli protivno opisanom postupku neće biti uzeti u obzir prilikom obračuna od strane nadzora i naručitelja.</t>
  </si>
  <si>
    <t>Ovlašteni predstavnik izvoditelja radova unosit će u građevinsku knjigu količine izvedenih radova sa svim potrebnim skicama i izmjerama uz kontrolu istih od strane nadzornog inženjera, te će svojim potpisima jamčiti za njihovu točnost. Samo tako utvrđeni radovi mogu se uzeti u obzir kod izrade privremenog ili konačnog obračuna radova.</t>
  </si>
  <si>
    <t xml:space="preserve">O ispitivanjima i pregledima vodi se posebna evidencija. </t>
  </si>
  <si>
    <t>Prije početka radova ponuditelj je dužan pažljivo pročitati kompletan tekst općih uvjeta uz troškovnik, općih i posebnih uvjeta uz svaku grupu radova, tekst samog troškovnika i ostale dijelove tehničke dokumentacije. Ako opis bilo koje stavke u troškovniku dovodi do sumnje o načinu izvedbe ili upotrebu gradiva zahtijevane kvalitete, treba prije predaje ponude zatražiti pojašnjenje od ovlaštene osobe investitora.</t>
  </si>
  <si>
    <t>Izvoditelj radova dužan je prije početka radova mjere iz nacrta provjeriti u naravi. Svu kontrolu vrši bez posebne naplate. Sve eventualne primjedbe ponuditelj/izvoditelj dužan je pravovremeno, a u svakom slučaju prije izvedbe u pisanom obliku dostaviti nadzoru i naručitelju. Naknadno pozivanje na manjkavost projektno-tehničke dokumentacije ili opisa u troškovniku neće se uzeti u obzir niti smatrati razlogom za produženje roka izvedbe, a niti će se priznati bilo kakva razlika u cijeni s tog naslova.</t>
  </si>
  <si>
    <t>Ako izvoditelj smatra da pojedinim navedenim zahtjevima dolazi do štetnih posljedica po stabilnost ili trajnost građevine, dužan je pravodobno upozoriti nadzor i naručitelja i zatražiti donošenje odluke u svezi sa time. Izvoditelj snosi potpunu odgovornost za kvalitetu, stručnost i izvedbu svojih radova u skladu sa pravilima struke te ako u nekom segmentu projektno tehnička dokumentacija odstupa od uobičajenih tehnički ispravnih rješenja, Izvoditelj je dužan pravodobno upozoriti nadzor i naručitelja. U protivnom potpunu odgovornost ze tako izvedene radove, neovisno o ispravnosti projektnog rješenja snosi izvoditelj radova.</t>
  </si>
  <si>
    <t>Jedinične cijene su nepromjenjive i  primijenit će se na izvedene radove bez obzira u kojem postotku dođe do odstupanja od količina u ovom troškovniku. Jedinične cijene obuhvaćaju sav rad, gradivo i organizaciju u cilju izvršenja radova u potpunosti i u skladu sa projektom i opisanim stavcima troškovnika, a sve sukladno opisu u općim uvjetima uz troškovnik.  Nadalje, sve jedinične cijene za pojedine vrste radova sadrže i sve one posredne troškove koji nisu iskazani u troškovniku, ali su neminovni za izvršenje radova predviđenih projektom, te su isti eksplicite navedeni u općim uvjetima uz troškovnik.</t>
  </si>
  <si>
    <t>Ako tijekom gradnje dođe do eventualnih dodatnih radova, promjene projektiranih materijela, opreme, sustava i sl., Izvoditelj treba pravovremeno, a prije početka rada tražiti pismenu suglasnost nadzornog inženjera.
Također treba dostaviti detaljnu analizu cijena i karakteristika nove stavke, baziranu na temelju cijena i elemenata danih u osnovnoj ponudi.
Sve promjene u odnosu na projektirano stanje unijeti u građevinski dnevnik uz ovjeru nadzora. Sve više radnje do kojih dođe uslijed promjene načina ili opsega izvedbe, a nisu na spomenuti način utvrđene, upisane i ovjerene prije izvedbe, neće se od naručitelja i nadzora priznati u obračunu radova.
Analizu cijena i karakteristika nove stavke izvoditelj izrađuje na vlastiti trošak.</t>
  </si>
  <si>
    <t>Svako samovoljno odstupanje od projekta izvoditelj preuzima na vlastiti rizik i snosi sve rezultirajuće direktne i indirektne troškove koji nastanu kao posljedica njegovih izmjena tijekom gradnje.</t>
  </si>
  <si>
    <t>Izvoditelj je u obavezi izraditi radioničku dokumentaciju za čeličnu konstrukciju, sve bravarske, stolarske i čelične elemente, detalje i sheme svih stavaka u projektu.</t>
  </si>
  <si>
    <t>Ponuđač se poziva, upoznati se sa stanjem objekata na čestici prije davanja svoje ponude i u zakonski propisanom roku postaviti pismenim putem sva pitanja koja će mu omogućiti davanje kompetentne i nepromjenjive ponude. Nikakve naknadne primjedbe neće biti uvažene. Nepoznavanje ili nerazumijevanje crtanog dijela projekta i tehničkog opisa neće se prihvatiti kao razlog za povišenje jediničnih cijena ili greške u izvedbi.</t>
  </si>
  <si>
    <t>Ponuđač se poziva, prije davanja svoje ponude izvršiti uvid u stanje objekta, infrastrukture, prilaza, okolnih objekata, kao i u sve ostale čimbenike koji na bilo koji način mogu utjecati na gradilište. Izvođač je dužan detaljno se upoznati s troškovnikom, tehničkim opisom i grafičkim prilozima projekta te u zakonski propisanom vremenu određenom po zakonu o javnoj nabavi dati svoje primjedbe na iste. Ukoliko izvođač to propusti smatra se da je pristao na izvođenje objekta do pune besprijekorne funkcionalnosti.</t>
  </si>
  <si>
    <t>Svi proizvodi koji su u troškovniku navedeni sa svojim imenom proizvođača ili kataloškim brojem ili tržišnim nazivom ili na bilo koji način indiciraju o kojem se proizvođaču radi nikako ne favoriziraju tog proizvođača ili taj proizvod nego su ti proizvodni nazivi poslužili samo i isključivo da bi se predmetni proizvod mogao bolje opisati.</t>
  </si>
  <si>
    <t>Ponuđači imaju pravo ponuditi proizvode bilo kojeg proizvođača koji imaju jednakovrijedne karakteristike kao proizvodi koji su naznačeni troškovnikom neovisno o tome da li ispred proizvoda u troškovničkom opisu stoji naznaka „ kao „ ili je ispuštena. Uvjet je da proizvod posjeduje potrebnu dokumentaciju u skladu sa Zakonom o građevnim proizvodima (NN 76/13) te da ponuđači u svojoj ponudi iskažu koje proizvode nude te u svojoj ponudi dostave njihove tehničke karakteristike kako bi se tražena kvaliteta mogla komparirati sa ponuđenom kvalitetom.</t>
  </si>
  <si>
    <t xml:space="preserve">Za jednakovrijedne proizvode ponuditelj je dužan napraviti komparativnu  tablicu s prikazom karakteristika proizvoda koji nude kao jednakovrijedan proizvod.
</t>
  </si>
  <si>
    <t>Za sve materijale koji će biti ugrađeni, izvoditelj je prethodno obavezan dostaviti nadzoru uzorak materijala na temelju kojeg treba dobiti pismenu odobrenje za ugradnju.</t>
  </si>
  <si>
    <t>Nakon dovršetka gradnje Izvoditelj je dužan predati potpuno uređeno gradilište i okoliš ovlaštenom predstavniku Investitora.</t>
  </si>
  <si>
    <t>1. ZAJEDNIČKI OBRAČUNSKO-TEHNIČKI UVJETI</t>
  </si>
  <si>
    <t xml:space="preserve">Ovi zajednički obračunsko - tehnički uvjeti su sastavni dio općih uvjeta za pojedine vrste radova.
</t>
  </si>
  <si>
    <t>Cijene upisane u ovaj troškovnik sadrže svu odštetu za pojedine radove i dobave u odnosnim stavkama troškovnika, i to u potpuno završenom stanju, tj. sav rad, materijal, naknadu za alat, sve pripreme, sporedne i završne radove, te horizontalne i vertikalne prijevoze i prijenose, postavke i skidanja potrebnih skela, razupora, sve sigurnosne mjere po odredbama HTZ, zaštitu gotovih konstrukcija i dijelova objekata od štete i štetnog atmosferskog utjecaja: vrućine, hladnoće, i sl., najamne troškove za posuđenu mehanizaciju koju izvođač sam ne posjeduje, a za kojom se u toku gradnje može pojaviti potreba i kompletnu režiju.</t>
  </si>
  <si>
    <t>Sav upotrebljeni materijal kao i finalni proizvod mora biti u skladu sa Zakonom o građevnim proizvodima (NN 76/13, 30/14).</t>
  </si>
  <si>
    <t>Davanjem ponude izvođač se obavezuje pravovremeno nabaviti sav opisani materijal i proizvod. U slučaju nemogućnosti nabavke opisanog materijala ili proizvoda tijekom gradnje, izvođač je dužan ugraditi druge proizvode koji imaju jednakovrijedne karakteristike kao proizvodi koji su naznačeni troškovnikom, uz prethodnu suglasnost nadzornog inženjera i investitora.</t>
  </si>
  <si>
    <t>U ugovornom Troškovniku su procijenjene količine radova. Obračun se vrši prema količinama u troškovniku ili stvarno izvedenim količinama po građevinskoj knjizi - u skladu s ugovorom u sklopu dokumentacije naručitelja.</t>
  </si>
  <si>
    <t>Izvođač mora sam osigurati od oštećenja svoje dovršene radove sve do primopredaje građevine.</t>
  </si>
  <si>
    <t xml:space="preserve">Ponuđač je dužan detaljno proučiti dokumentaciju i projekte prema kojima daje svoju ponudu. Davanjem ponude smatra se da je ponuditelj upoznat sa zahvatom. </t>
  </si>
  <si>
    <t>Sve eventualne primjedbe u odnosu na potpunost i tehničku ispravnost projekata dužan je ponuđač priopćiti prije roka predaje ponude iz poziva na predaju ponude i zatražiti potrebna objašnjenja.</t>
  </si>
  <si>
    <t>Izvođač radova nema pravo tražiti povećanje ponuđene cijene ili odštetu na drugi način, pozivajući se na to da prilikom davanja ponude pojedini radovi nisu bili u dovoljnoj mjeri definirani u projektu.</t>
  </si>
  <si>
    <t>Izvođač je dužan radove izvoditi u skladu s projektom, troškovnikom, važećim zakonima, tehničkim propisima, pravilnicima i normama. Za svako odstupanje od projekta izvođač mora imati pismenu suglasnost projektanta i investitora.</t>
  </si>
  <si>
    <t>2. UZORCI, PROSPEKTI, RADIONIČKI I KOMPOZITNI NACRTI, PROJEKTI</t>
  </si>
  <si>
    <t>Izvođač je odgovoran za izvedbu i podnošenje na odobrenje nadzornom inženjeru uzoraka, prospekata, radioničkih i kompozitnih nacrta bez prava na posebnu naknadu, a kao što je to naznačeno u općim uvjetima i stavkama ovog troškovnika.
Nadzorni inženjer prema potrebi može tražiti od projektanta mišljenje ili odobrenje na dostavljenu dokumentaciju.</t>
  </si>
  <si>
    <t>Odabrani i odobreni uzorci biti će od nadzornog inženjera označeni i moći će se uptrijebiti na radovima.  Svi ostali materijali i oprema koja se ugrađuje u objekt moraju u potpunosti odgovarati odobrenim uzorcima, prospektima i nacrtima. Nadzorni inženjer ima pravo i dužnost zatražiti uklanjanje s gradilišta bilo kojeg materijala, opreme ili njezinog dijela, koji ne odgovara tom zahtjevu. Takvo uklanjanje dužan je izvođač izvršiti o svom trošku.</t>
  </si>
  <si>
    <t>Izvođač će izraditi i dati na odobrenje nadzornom inženjeru projekte, radioničke i ostale nacrte potrebne za proizvodnju i montažu instalacija, oprema i pojedinih stavaka. Nadzorni inženjer prema potrebi može tražiti od projektanta mišljenje ili odobrenje na dostavljenu dokumentaciju.</t>
  </si>
  <si>
    <t>Isto tako, za one stavke koje proizvođač proizvodi ili dobavlja, a koje se proizvode u standardnim dimenzijama ili sa standardnim debljinama ili detaljima, koji odstupaju od debljine ili detalja predviđenih u nacrtima, a koji bi se elementi u takvim standardiziranim dimenzijama mogli primijeniti na objektu bez utjecaja na kvalitetu završenih radova ili na njegov estetski izgled - izvođač će također dati nacrte, prospekte, uzorke i drugu dokumentaciju na odobrenje.</t>
  </si>
  <si>
    <t>Cijena takvih supstitucija ne smije biti veća od cijene osnovnog proizvoda ponuđenog u ugovoru.</t>
  </si>
  <si>
    <t>3. PRIVREMENI OBJEKTI, OPREMA I INSTALACIJE</t>
  </si>
  <si>
    <t>Izvođač je dužan postaviti i instalirati sve privremene objekte, ograde, zaštite, opremu i instalacije potrebne za normalno izvođenje radova, te ih nakon završetka radova sa gradilišta ukloniti.</t>
  </si>
  <si>
    <t>Privremeni objekti, ograde, zaštite, oprema obuhvaćaju, pored ostalog, i uređenje prostora, izgradnju eventualno potrebnih baraka, povremeno uređenje postojećih prostorija, sanitarija, dopremu i postavu građevinskih dizala, kranova i dizalica, privremena stubišta, ljestve i penjalice, ograde, zaštitne ograde, skele, platforme, oznake, protupožarnu opremu i sve ostalo potrebno za brzo i sigurno odvijanje izgradnje. Izvođač će sve ove radove izvesti bez posebne naplate.</t>
  </si>
  <si>
    <t>Izvođač će bez posebne naplate izvesti prema potrebi sve potrebne privremene priključke na vodovod, kanalizaciju, električnu mrežu i telefon, te provesti posebnu rasvjetu na gradilištu, uključivo propisanu svjetlosnu signalizaciju.</t>
  </si>
  <si>
    <t>Izvođač je odgovoran za sve radove, materijale i imovinu do primopredaje objekta te treba osigurati policom imovinu trećih osoba i života od svih eventualnih šteta i ozljeda koje mogu biti prouzročene građenjem ili pripremom za građenje.</t>
  </si>
  <si>
    <t>Izvođač je na ulazu u gradilište dužan postaviti ploču gradilišta, sadržaj ploče treba biti u skladu s važećim Pravilnikom o sadržaju i izgledu ploče kojom se označava gradilište.</t>
  </si>
  <si>
    <t>4. ČIŠĆENJA</t>
  </si>
  <si>
    <t>Izvođač radova izvršit će sva čišćenja tijekom radova, te po završetku pojedinih grubih radova, kao i fino čišćenje po završetku svih radova, a neposredno prije konačne primopredaje.</t>
  </si>
  <si>
    <t>Čišćenje obuhvaća uklanjanje smeća, otpadaka, šute, materijala ili elemenata koje je nadzorni inženjer odbio i zatražio da se ukloni sa gradilišta, kao i konačno čišćenje i pranje nakon završetka svih radova, te držanje svih materijala uredno uskladištenih.</t>
  </si>
  <si>
    <t>Izvođač je dužan izvesti i završno čišćenje cijelog objekta prije primopredaje, uključivo sva pranja stakala, pločica, podova, uređaja, armatura, tepiha, itd. Sva ta čišćenja izvođač će izvesti sredstvima za čišćenje, koja su proizvedena i preporučena za primjenu na površinama koje se čiste. Izvođač će o svom trošku zamijeniti, popraviti i dovesti u ispravno stanje sve radove i površine koje eventualno ošteti tijekom takvog čišćenja.</t>
  </si>
  <si>
    <t>5. UKLANJANJE OTPADAKA</t>
  </si>
  <si>
    <t>Izvođač će tijekom trajanja izvedbe uklanjati sve otpatke, smeće i šutu, te će ih otpremiti izvan gradilišta na u tu svrhu odobrenu lokaciju i održavati će cijeli objekt uključivo okolni teren i pločnike, te ulice oko gradilišta u urednom i radnom stanju.</t>
  </si>
  <si>
    <t>Izvođač je dužan voditi računa i provesti mjere osiguranja tako da se tijekom uklanjanja otpadaka, materijala i opreme ne dovedu u opasnost ljudi i imovina. Prilikom svih čišćenja i uklanjanja otpadaka kada je god to moguće izvođač će koristiti vodu da smanji stvaranje prašine. Nikakvo smeće neće biti spaljivano na gradilištu.</t>
  </si>
  <si>
    <t>Nikakvo smeće ili otpatci neće se bacati u iskope, jame, niti koristiti kod nasipavanja.</t>
  </si>
  <si>
    <t>Vozila koja će se koristiti za odvoz smeća, šute i otpadaka moraju imati platneni krov (ceradu), a materijal koji se prevozi mora biti poprskan vodom kako bi se spriječilo njegovo rasipanje i raznošenje vjetrom tijekom prijevoza do lokaliteta za deponiranje.</t>
  </si>
  <si>
    <t>Suvišno blato i ostala nečistoća sa kotača vozila mora se odstraniti, kako bi se spriječilo njihovo raznošenje po ulicama izvan gradilišta. Svako eventualno blato i ostalu nečistoću koja takva vozila raznesu po ulicama izvan gradilišta dužan je izvođač o svom trošku ukloniti i zaprljane površine očistiti.</t>
  </si>
  <si>
    <t>Odvoz otpada, kao i sve naknade za odlaganje su u jediničnoj cijeni svake stavke i ne plaćaju se posebno.
Izvođač je dužan sav otpad zbrinuti u trošku izvođenja.</t>
  </si>
  <si>
    <t>6. ČUVANJE MATERIJALA</t>
  </si>
  <si>
    <t>Sav materijal i oprema koja će se upotrijebiti na građevini moraju biti uskladišteni, složeni i zaštićeni, te održavani u urednom i dobrom stanju.</t>
  </si>
  <si>
    <t>Sav suvišni materijal, oprema i alat koji nije više u upotrebi, kao i skele, oplata i itd. moraju biti uredno složeni, tako da ne ometaju napredak preostalih radova, te uklonjeni prvom prilikom sa gradilišta.</t>
  </si>
  <si>
    <t>Ukoliko se postojeće prostorije ili djelomično dovršeni prostori građevine koriste za privremeno skladište materijala, izvođač je odgovoran da uskladišteni materijal ne ometa pravovremeno izvođenje preostalih radova, niti inspekciju odnosno kontrolu izvedenih radova. Izvođač je također odgovoran da težina uskladištenog materijala ne pređe računato dozvoljeno opterećenje konstrukcije.</t>
  </si>
  <si>
    <t>7. ZAVRŠETAK RADOVA</t>
  </si>
  <si>
    <t>Po završetku radova teren i svi djelovi građevine moraju biti ostavljeni u čistom i urednom stanju, tj. vraćeni u prvobitno stanje koje će udovoljiti pregledu i odobrenju nadzornog inženjera.</t>
  </si>
  <si>
    <t>Sav preostali materijal, oprema i privremeni objekti biti će uklonjeni sa gradilišta, a površine na kojima su bili postavljeni dovedeni u prijašnje stanje predviđeno projektom ili u stanje koje će odobriti nadzorni inžinjer, a sve bez prava na posebnu naplatu.</t>
  </si>
  <si>
    <t>Radovi nisu završeni dok Izvođač ne preda Investitoru dokumentaciju prema projektu i zakonu za dokazivanje kvalitete ugrađenih materijala i izvedenih radova uključivo rezultate svih ispitivanja uključivo s uspješno provedenim probnim opterećenjem konstrukcije, a sve kako je propisano zakonom, građevinskom dozvolom, projektom i pravilima struke kao obaveza izvođača.</t>
  </si>
  <si>
    <t>8. PRIMOPREDAJA RADOVA</t>
  </si>
  <si>
    <t>Po završetku svih radova izvršit će se primopredaja izvedenog objekta.
Naručitelj će ugovorom definirati način primopredaje.</t>
  </si>
  <si>
    <t>Prije primopredaje radova izvođač je dužan investitoru dostaviti svu dokumentaciju potrebnu investitoru da zatraži i ishodi uporabnu dozvolu, kao i projekt izvedenog stanja, odnosno izvedbeni projekt sa svim izmjenama i dopunama nastalim u toku gradnje u jednom primjerku u tiskanom obliku i u digitalnom obliku.</t>
  </si>
  <si>
    <t>Tijekom primopredaje vodit će se zapisnik, te je izvođač dužan izvršiti sve eventualne ispravke, popravke i zamjene na radovima, ukoliko se takve utvrde u tom zapisniku. Ova obaveza izvođača ne isključuje njegovu obavezu da provede ispravke, popravke ili zamjene zatražene od Komisije nadležnog organa prilikom tehničkog pregleda.</t>
  </si>
  <si>
    <t>Tijekom trajanja eventualnog ugovornog jamčevnog odnosno garantnog roka, izvođač je dužan o svom trošku otkloniti sve nedostatke koji se pokažu tijekom tog jamčevnog roka, a koji su nastupili zbog izvođačeva nepridržavanja obaveza u vezi s kvalitetom radova i materijala. Investitor će izvođaču odrediti primjereni rok za otklanjanje nedostataka, ali ujedno zadržava pravo i na naknadu eventualne štete nastale takvim nedostacima u izvedbi. Izvođač nije dužan vršiti korekciju ili popravke koji su rezultat normalnog korištenja i habanja tijekom upotrebe građevine.</t>
  </si>
  <si>
    <t>Nakon završetka radova i prilikom primopredaje građevine predstavnici investitora, nadzora i izvođača pregledat će radove i sastaviti popis eventualnih korekcija i popravaka te odrediti razuman rok u kojem je izvođač dužan provesti takve korekcije i popravke, a po izvršenju takvih popravaka isti će ponovo biti pregledani od nadzornog inženjera, prihvaćeni i svi će se ugovoreni radovi potom isplatiti i posao će se smatrati završenim.</t>
  </si>
  <si>
    <t>OPĆI  UVJETI ZA IZVOĐENJE GRAĐEVINSKIH RADOVA, PRIPREMNIH RADOVA,  UREĐENJE GRADILIŠTA   I   POMOĆNIH  RADOVA</t>
  </si>
  <si>
    <t>PRIPREMNI RADOVI</t>
  </si>
  <si>
    <t>Izvoditelj je dužan prije početka radova provesti sve pripremne radove da se izvođenje može nesmetano odvijati. U tu svrhu izvoditelj je dužan detaljno proučiti investicijsko-tehničku dokumentaciju, te izvršiti potrebne računske kontrole. Potrebno je proučiti sve tehnologije izvedbe pojedinih radova radi optimalne organizacije građenja, nabavke materijala, kalkulacije i sl.</t>
  </si>
  <si>
    <t>Izvoditelj je dužan pregledati dokumentaciju te dati primjedbe na eventualne nedostatke ili pogreške te je dužan je pravovremeno obavijestiti nadzornog inženjera i zatražiti rješenja. U protivnom biti će dužan ovakve štete sanirati o svom trošku.</t>
  </si>
  <si>
    <t>Izvođač je dužan osigurati sve priključke za potrebe funkcioniranja gradilišta. Dopremu i instalaciju gradilišnih kontejnera, uređenje privremenog deponija, te provođenje svih sigurnosnim mjera zaštite na radu, zaštite od požara, zaštite okoliša uključene su u cijene jediničnih stavki te se ne iskazuju zasebno.</t>
  </si>
  <si>
    <t>UREĐENJE GRADILIŠTA</t>
  </si>
  <si>
    <t>Uređenje gradilišta dužan je izvoditelj izvesti prema "shemi organizacije gradilišta" koju je obavezan dostaviti uz ponudu. U organizaciji gradilišta izvoditelj je dužan uz ostalo posebno predvidjeti:</t>
  </si>
  <si>
    <t>prostorije za urede,</t>
  </si>
  <si>
    <t>gradilište osigurati ogradom ili drugim posebnim elementima za sigurnost ljudi i zaštitu prometa i objekata,</t>
  </si>
  <si>
    <t>postaviti natpisnu ploču  od cca 3,5 x 2,5 metra,</t>
  </si>
  <si>
    <t>postaviti potreban broj urednih skladišta, pomoćnih radnih prostorija, nadstrešnica, odrediti i urediti prometne i parkirne površine za radne i teretne automobile, opremu, građevinske strojeve  i sl., te opremu i objekte za rastresiti i habasti građevinski materijal,</t>
  </si>
  <si>
    <t>Izvoditelj je dužan gradilište sa svim prostorijama i cijelim inventarom redovito održavati i čistiti,</t>
  </si>
  <si>
    <t>Sve materijale izvoditelj mora redovito i pravovremeno dobaviti da ne dođe do bilo kakvog zastoja gradnje,</t>
  </si>
  <si>
    <t>U kalkulacije izvoditelj mora prema ponuđenim radovima uračunati ili posebno ponuditi eventualne zaštite za zimski period građenja, kišu ili sl.</t>
  </si>
  <si>
    <t>Izvoditelj je dužan svu površinsku vodu u granicama gradilišta na svim nižim nivoima redovito odstranjivati,</t>
  </si>
  <si>
    <t>Na gradilištu mora postojati stalna čuvarska služba za cijelo vrijeme trajanja gradnje također uračunata u faktor,</t>
  </si>
  <si>
    <t>Gradilište mora biti po noći dobro osvijetljeno,</t>
  </si>
  <si>
    <t>Sve otpadne materijale izvođač treba odvesti i zbrinuti na odlagalištu. Troškove treba ukalkulirati u režiju i faktor. Ukoliko se isti neće izvršavati, investitor ima pravo čišćenja i odvoz otpada povjeriti drugome, a na teret izvođača radova,</t>
  </si>
  <si>
    <t>Izvoditelj je dužan uz shemu organizacije gradilišta dostaviti i spisak sve mehanizacije i opreme koja će biti na raspolaganju gradilišta, te satnice za rad i upotrebu svakog stroja,</t>
  </si>
  <si>
    <t>Izvoditelj je dužan bez posebne naplate osigurati investitoru potrebnu pomoć kod obilaska gradilišta i nadzora, uzimanju uzoraka i sl., potrebnim pomagalima i ljudima,</t>
  </si>
  <si>
    <t>Na gradilištu moraju biti poduzete sve HTZ (higijensko-tehničke zaštitne) mjere prema postojećim propisima.</t>
  </si>
  <si>
    <t>Izvoditelj je dužan po završetku radova gradilište kompletno očistiti, ukloniti i deponirati sve nasipe, betonske podloge, temelje strojeva, radnih i pomoćnih prostorija te vratiti obuhvat zahvata u prvobitno stanje ili pripremiti za hortikulturno uređenje.</t>
  </si>
  <si>
    <t>MATERIJAL</t>
  </si>
  <si>
    <t>Pod tim nazivom se podrazumijeva samo cijena materijala tj. dobavna cijena i to kako glavnog materijala, tako i pomoćnog, veznog i slično. U tu cijenu uključena je i cijena transportnih troškova bez obzira na prijevozno sredstvo sa svim prijenosima, utovarima i istovarima, te uskladištenje i čuvanje na gradilištu od uništenja (prebacivanje, zaštita i slično). Tu je uključeno i davanje potrebnih uzoraka kod izvjesnih vrsta materijala.</t>
  </si>
  <si>
    <t>RAD</t>
  </si>
  <si>
    <r>
      <t>U kalkulaciji rada treba uključiti sav rad, kako glavni, tako i pomoćni, te sav unutarnji transport. Ujedno treba uključiti sav rad oko zaštite gotovih konstrukcija i dijelova objekta od štetnog utjecaja vrućine, hladnoće i slično.</t>
    </r>
    <r>
      <rPr>
        <b/>
        <sz val="9"/>
        <rFont val="Arial"/>
        <family val="2"/>
      </rPr>
      <t xml:space="preserve"> </t>
    </r>
  </si>
  <si>
    <t>SKELE</t>
  </si>
  <si>
    <t xml:space="preserve">Sve lake, pokretne, pomoćne  skele,  bez obzira na visinu, ulaze u jediničnu cijenu dotičnog rada, osim fasadne skele za obradu fasade, koja se obračunava kao posebna stavka. Skela mora biti na vrijeme postavljena kako ne bi nastao zastoj u radu. Pod pojmom skela podrazumijeva se i prilaz istoj, te ograda. Kod zemljanih radova u jediničnu cijenu ulaze razupore, te mostovi za prebacivanje iskopa većih dubina. Ujedno su tu uključeni i prilazi, te mostovi za betoniranje konstrukcije i slično. </t>
  </si>
  <si>
    <t>OPLATA</t>
  </si>
  <si>
    <t xml:space="preserve">Kod izrade oplate predviđeno je podupiranje, uklještenje, te postava i skidanje iste. U cijenu ulazi kvašenje oplate prije betoniranja, kao i mazanje limenih i/ili drvenih kalupa. Po završetku betoniranja, sva se oplata nakon određenog vremena mora očistiti i sortirati. </t>
  </si>
  <si>
    <t>IZMJERE</t>
  </si>
  <si>
    <t>Ukoliko nije u pojedinoj stavci dat način obračuna radova, treba se u svemu pridržavati važećih normi u građevinarstvu.</t>
  </si>
  <si>
    <t>ZIMSKI I LJETNI RAD</t>
  </si>
  <si>
    <t>Ukoliko je ugovoreni termin izvršenja objekta uključen i zimski odnosno ljetni period, to se neće posebno izvoditelju priznavati na ime naknade za rad pri niskoj temperaturi, zaštita konstrukcija od hladnoće i vrućine, te atmosferskih nepogoda, sve mora biti uključeno u jedinični cijenu. Za vrijeme zime objekt se mora zaštititi. Svi eventualni smrznuti dijelovi moraju se ukloniti i izvesti ponovo bez bilo kakve naplate.</t>
  </si>
  <si>
    <t>A. GRAĐEVINSKI  RADOVI</t>
  </si>
  <si>
    <t>ZEMLJANI RADOVI</t>
  </si>
  <si>
    <t>Prije početka zemljanih radova obvezno iskolčiti gabarite objekta, te po potrebi postaviti druge potrebne oznake, označiti stalne visine, te snimiti postojeći teren.</t>
  </si>
  <si>
    <t xml:space="preserve">Izvođenje radova na gradilištu započeti tek kada je ono uređeno prema odredbama Pravilnika o zaštiti na radu u građevinarstvu. </t>
  </si>
  <si>
    <t>Završen iskop temeljne jame i rovova pregleda i preuzima unaprijed određena komisija, prije početka izvođenja temelja.</t>
  </si>
  <si>
    <t>Izvođač je dužan izvesti sav rad oko iskopa (ručnog ili mehaničkog) i to do bilo koje potrebne dubine, sa svim potrebnim pomoćnim radovima, kao što je niveliranje i planiranje, nabijanje površine, obrubljivanje stranica, osiguranje od urušavanja, postava potrebne ograde, crpljenje i odstranjivanje oborinske ili procjedne vode.</t>
  </si>
  <si>
    <t>U slučaju pojave količine podzemne vode koja onemogućava predviđenu tehonologiju izvedbe, izvođač je dužan obavijestiti nadzornog inženjera radi poduzimanja odgovarajućih mjera.</t>
  </si>
  <si>
    <t>Ako se prilikom iskopa naiđe na zemlju drugog sastava nego što je ispitivanjem terena utvrđeno, izvođač je dužan obavijestiti nadzornog inženjera, radi poduzimanja potrebnih mjera, a postojeći sastav upisati u građ. dnevnik.</t>
  </si>
  <si>
    <t>Odvoz materijala, kao i sve naknade za odlaganje su u jediničnoj cijeni svake stavke i ne plaćaju se posebno.
Izvođač je dužan sav otpad zbrinuti u trošku izvođenja.</t>
  </si>
  <si>
    <t>Ukoliko dode do zatrpavanja, urušavanja, odrona ili bilo koje druge štete nepažnjom izvođača (radi nedovoljnog podupiranja, razupiranja ili drugog nedovoljnog osiguranja), izvodač je dužan dovesti iskop u ispravno stanje, odnosno popraviti štetu bez posebne naknade.</t>
  </si>
  <si>
    <t>Ukoliko su prethodno izvršena geotehnička ispitivanja, prije betoniranja temelja potrebno je da ovlaštena osoba koja je vršila geotehnička ispitivanja, ispita tlo u temeljnoj jami i upiše u građevinski dnevnik izvođača da je temeljno tlo u skladu s geotehničkim izvješćem.</t>
  </si>
  <si>
    <t xml:space="preserve">BETONSKI I ARMIRANOBETONSKI   RADOVI </t>
  </si>
  <si>
    <t>Izvoditelj se mora pridržavati svih tehničkih propisa i standarda navedenih u Programu kontrole i osiguranja kvalitete u projektu.</t>
  </si>
  <si>
    <t>Koristiti glatku čeličnu oplatu. Glatkom oplatom podrazumijeva se oplata sa glatkim pločama ili daskama sa stisnutim sljubnicama. Površina betona mora imati jednoliku strukturu i boju. Izvoditelj je dužan bez posebne naknade, nakon skidanja oplate, očistiti površinu betona od eventualnih curki, ostataka premaza oplate i sl.</t>
  </si>
  <si>
    <t>Ugradnju betona izvesti uz prethodno polijevanje oplate. U pravilu, kod ugradnje, beton se sabija vibratorom, odnosno pervibratorom, ovisno o konstrukciji. Vibriranje vršiti do te mjere da ne dođe do segregacije betona. Beton se prilikom ugradnje u stupove i zidove mora ugrađivati sa produžnim crijevom, kako visina pada ne bi bila viša od 1m, te ne bi došlo do segregacije betona. Sve ploče neophodno je betonirati sa pumpom za beton.</t>
  </si>
  <si>
    <t>Ako je temperatura visoka, prije betoniranja obavezno politi podlogu, odnosno tlo ili oplatu, kako ne bi došlo do upijanja vode iz betona. Sa ugradnjom betona može se početi kada je oplata i armatura definitivno postavljena i učvršćena, te podloga u potpunosti očišćena od svih nečistoća.</t>
  </si>
  <si>
    <t>Izvođač je dužan provoditi njegu svježeg betona i zaštitu betonske površine od atmosferskih utjecaja (toplina, hladnoća, kiša, mraz, snijeg), kako ne bi došlo do pukotina i oštećenja.</t>
  </si>
  <si>
    <t xml:space="preserve">Kod izrade betonskih i armirano betonskih konstrukcija, izvođač se treba pridržavati nacrta oplate, armaturnih nacrta, detalja za razne ugradnje i statičkog proračuna. </t>
  </si>
  <si>
    <t>Marke i kvaliteta svježeg betona za sve armirano betonske i montažne konstrukcije, kao i dimenzije konstrukcije, određene su projektom te ih se izvođač mora strogo pridržavati.</t>
  </si>
  <si>
    <t>Prekide betonaža izvođač je dužan prethodno usuglasiti sa nadzornim inženjerom.</t>
  </si>
  <si>
    <t>Obrada gornjih površina betona treba biti ravno zaribana, osim gdje se u stavci traži drugačija obrada.</t>
  </si>
  <si>
    <t>Sve visine pri izradi oplate davati, a poslije betoniranja kontrolirati instrumentom.</t>
  </si>
  <si>
    <t>Za izradu betona iste konstrukcije izvođač je dužan koristiti cement i agregat iste vrste, tako da se dobije jednolična boja ploha. Izvođač je dužan ugraditi beton na način da ne dođe do stvaranja gnijezda i segregacije. Pri nastavku betoniranja po visini, predvidjeti zaštitu površine betona od procjeđenog cementnog mlijeka.</t>
  </si>
  <si>
    <t>Za premazivanje oplate prije betoniranja predvidjeti premaze koji se mogu obrisati sa gotove betonske površine – dužan ih je obrisati izvoditelj, tj. premaze koji se sami razgrađuju. Oplata ploha betona koji se ne žbuka, ne smije se vezati kroz beton limom ili žicom.</t>
  </si>
  <si>
    <t>Sve betone predvidjeti granulacije 0-32 mm, osim u iznimnim slučajevima ako to gustoća armature zahtjeva beton granulacije 0-16 mm.</t>
  </si>
  <si>
    <t>Prilikom ugradnje kod nepovoljnih uvjeta (kiša), ugradnju vršiti na način da se spriječi segregaciju betona i ispiranje cementa iz smjese, naročito kod prekida betoniranja, odgovarajućim zaštitnim mjerama (pokrivanje i sl.).</t>
  </si>
  <si>
    <t xml:space="preserve">Izvoditelj je dužan dostaviti recepture svih betona sa pripadajućim konzistencijama i dodacima koji se koriste na gradilištu nadzoru na uvid. Na dostavnicama betona moraju biti ispisani svi podaci – šifra-oznaka svježeg betona („marke“ betona) i recepture, vrsta i količina dodatka betonu, vrsta cementa i projektirana konzistencija. </t>
  </si>
  <si>
    <t>Svi gore navedeni postupci, materijali, recepture i certifikati opisani su i definirani Planom kvalitete izvedbe betonske konstrukcije. Plan kvalitete izvedbe betonske konstrukcije izrađuje izvoditelj radova po ovlaštenoj instituciji te ga je izvoditelj dužan dostaviti nadzornom inženjeru prije početka armirano betonskih radova.</t>
  </si>
  <si>
    <t>Tolerancije ravnosti betonskih ploča, zidova i estrih površina propisuje se za svaki dio posebno sukladno važećim normama.</t>
  </si>
  <si>
    <t>Ukoliko su odstupanja veća od dozvoljeni izvoditelj je dužan sanaciju izvršiti o svom trošku. To se posebno odnosi na ravnost gornje površine temeljne ploče. Izvoditelj je dužan izraditi geodetsku izmjeru, te sva izbočenja preko tolerance poravnati brušenjem. Za sve udubine izvan propisane norme izvoditelj snosi trošak povečane količine asfalta.</t>
  </si>
  <si>
    <t>Sanaciju gnijezda i loših mjesta izvesti sukladno pravilima struke uz prethodno odobrenje metode i materijala od strane nadzora. Sanaciju izvoditi mokro na mokro odmah nakon skidanja oplate.</t>
  </si>
  <si>
    <t>Obračun armature izvršiti po kg stvarno ugrađene armature prema iskazu armature u projektu, po vrstama i profilima. 
U količinu nisu uključeni otpaci koji nastaju krojenjem mreža i rezanjem šipki.</t>
  </si>
  <si>
    <t>U cijeni armature podrazumijeva se dobava, doprema, čišćenje od hrđe, rezanje, savijanje, privremeno skladištenje, horizontalni i vertikalni transport i montaža i vezivanje. U jediničnoj cijeni uključena je žica za vezivanje i svi potrebni distanceri. Ukoliko je potrebno izvesti dodatna bušenja i povezivanje smjesom za sidrenje, to je posebno naglašeno u pojedinoj stavci.</t>
  </si>
  <si>
    <t>Betonsko željezo mora biti uredno položeno prema armaturnim nacrtima. Prije najave gotovosti pojedinog konstruktivnog elementa za kontrolu od strane nadzora, izvoditelj je dužan sam prekontrolirati svaki element, te upisom u dnevnik jamčiti ispravnost postavljene oplate i armature sukladno projektu. Pregled i preuzimanja armature vrši nadzorni inženjer, sa upisom odobrenja za betoniranje u dnevnik građenja.</t>
  </si>
  <si>
    <t>Prilikom betoniranja treba naročito paziti da armatura ostane u položaju predviđenom statičkim računom i nacrtom. Koristiti distancere za postizavanje potrebnog zaštitnog sloja. U temeljnoj ploči ispod donje zone koriste se betonski distanceri, a u pločama i zidovima PVC distanceri. Svi neophodno potrebni distanceri u gustoći propisanoj nacrtima uračunati su u jedinične cijene armature, te se neće posebno naplaćivati.</t>
  </si>
  <si>
    <t>Jedinična cijena pojedine stavke za betonske i arm. betonske konstrukcije mora sadržavati: sve vertikalne i horizontalne transporte, sav rad, osnovni i pomoćni, sva potrebna podupiranja,  oplate, učvršćenja, radne skele, mostove i prilaze, sva ubacivanja i prebacivanja betona,  nabijanja, vibriranja i pervibriranja, mazanja oplate “oplatanom”, kvašenja oplate, zaštitu betonskih i AB konstrukcija od djelovanja atmosferilija, vrućine, hladnoće i sl., njega betona.</t>
  </si>
  <si>
    <t>U pravilu kod arm.betonskih radova cijena betona, oplate i betonskog željeza dane su odvojeno, a u slučajevima kada nisu posebno iskazani, jedinična cijena se odnosi na kompletan rad i materijal (beton s oplatom i armaturom), te transport do mjesta ugradnje.</t>
  </si>
  <si>
    <t>BETON</t>
  </si>
  <si>
    <t>Kod izvedbe betonskih i armirano betonskih radova izvoditelj je dužan u svemu se pridržavati propisa, standarda i pravilnika navedenih u Programu kontrole i osiguranja kvalitete te projekta. Prije početka radova uzvoditelj je dužan izraditi Plan kvalitete izvedbe betonske konstrukcije, te redovito pratiti kvalitetu betonskih konstrukcija u skladu sa elementima iz Plana.</t>
  </si>
  <si>
    <t>Kontrola konzistencije obavlja se na gradilištu, te u slučaju odstupanja na više beton se ne ugrađuje, u slučaju odstupanja na manje moguće je dodavanje kompatibilnog aditiva na gradilištu uz odobrenje tehnologa. Detaljni program dužan je izvoditelj definirati projektom betona, a sve u skladu sa programom kontrole kvalitete propisanim projektom.</t>
  </si>
  <si>
    <t>Prije početka izvođenja konstrukcije i elemenata od betona i armiranog betona, izvoditelj mora izraditi Plan kvalitete izvedbe betonske konstrukcije o svom trošku, koji sadrži:</t>
  </si>
  <si>
    <t>sastav betonskih mješavina, količine i tehničke uvjete za projektiranje klase betona</t>
  </si>
  <si>
    <t>plan betoniranja, organizaciju i opremu</t>
  </si>
  <si>
    <t>način transporta i ugradnje betonske mješavine</t>
  </si>
  <si>
    <t>način njegovanja ugrađenog betona</t>
  </si>
  <si>
    <t>program kontrolnih ispitivanja sastojaka betona</t>
  </si>
  <si>
    <t>program kontrole betona, uzimanja uzoraka i ispitivanja betonske mješavine i betona po  partijama</t>
  </si>
  <si>
    <t xml:space="preserve">projekt skela </t>
  </si>
  <si>
    <t>projekt oplata</t>
  </si>
  <si>
    <t>ateste glavne i rezervne betonare</t>
  </si>
  <si>
    <t>Plan kvalitete izvedbe betonske konstrukcije izvoditelj dostavlja nadzornom inženjeru.</t>
  </si>
  <si>
    <t>Tehnička svojstva i drugi zahtjevi propisani su Prilozima Tehničkog propisa za građevinske konstrukcije.</t>
  </si>
  <si>
    <t>Obračun se vrši isključivo po m³ projektom predviđenih količina betona u konstrukciji uz odbitak svih rupa, niša, otvora, prodora itd.</t>
  </si>
  <si>
    <t>ARMATURA</t>
  </si>
  <si>
    <t>Kod izvedbe armiračkih radova izvoditelj je dužan u svemu se pridržavati postojećih propisa i standarda.</t>
  </si>
  <si>
    <t>Betonski čelik u pogledu kvalitete mora odgovarati važećim standardima.</t>
  </si>
  <si>
    <t>Sve vrste čelika moraju imati kompaktnu homogenu strukturu. Ne smiju imati nikakvih nedostataka, mjehura, pukotina ili vanjskih oštećenja. Prilikom isporuke betonskog čelika isporučitelj je dužan dostaviti ateste koji garantiraju: vlačnu čvrstoću i varivost čelika.</t>
  </si>
  <si>
    <t>Na gradilištu odgovorna osoba dužna je pregledati armaturu na eventualne pukotine, jača vanjska oštećenja, koroziju, prljavštine i čvrstoću, te dati nalog da se takav betonski čelik odstrani ili očisti.</t>
  </si>
  <si>
    <t>Armatura mora biti na gradilištu pregledno deponirana. Prije polaganja, armatura mora biti oćišćena od korozije i nećistoće. žica, plastični ili drugi ulošci koji se polažu radi održavanja razmaka kao i sav drugi pomoćni materijal uključeni su u jediničnu cijenu.</t>
  </si>
  <si>
    <t>Ugrađivati se mora armatura po profilima iz armaturnih nacrta projekta. Ukoliko je onemogućena nabava određenih profila zamjena se vrši uz odobrenje nadzornog inženjera ili projektanta konstrukcije. Postavljenu armaturu prije betoniranja dužan je osim voditelja gradilišta i nadzornog inženjera, pregledati projektant konstrukcije, o tome izvršiti upis u građevinski dnevnik. Mjerodavni podatak za kvalitetu betona koji treba upotrijebiti na pojedinim dijelovima konstrukcije uzima se iz projekta nosive konstrukcije i armaturnih nacrta.</t>
  </si>
  <si>
    <t>Prilikom polaganja armature, izvoditelj je dužan provjeriti položaj armature kod horiz. serklaža i armaturi u negativnoj zoni ploče kod ležaja (zidovi) kako nebi došlo do povećanja debljine ploče kod betoniranja zbog previsoko položene spomenute armature.</t>
  </si>
  <si>
    <t>Obračun ugrađene armature vrši se po kg bez obzira na profil. Jediničnom cijenom armature treba obuhvatiti:</t>
  </si>
  <si>
    <t>uzimanje izmjera na objektu</t>
  </si>
  <si>
    <t>dobava</t>
  </si>
  <si>
    <t>doprema</t>
  </si>
  <si>
    <t>čišćenje od hrđe, rezanje, savijanje</t>
  </si>
  <si>
    <t>privremeno skladištenje</t>
  </si>
  <si>
    <t>doprema na gradilište</t>
  </si>
  <si>
    <t>skladištenje na gradilištu</t>
  </si>
  <si>
    <t>sortiranje i po potrebi premještanje</t>
  </si>
  <si>
    <t>horizontalni i vertikalni transport, ugradnja u konstrukciju, postavljanje i vezanje  armature točno prema armaturnim nacrtima sa podmetanjem podložaka i distancera kako bi se osigurala projektirana udaljenost između armature i oplate. U jediničnoj cijeni uključeni su svi tipovi distancera i žica za vezivanje.</t>
  </si>
  <si>
    <t>čišćenje nakon postave armature svakog pojedinog elementa</t>
  </si>
  <si>
    <t>potrebna radna skela</t>
  </si>
  <si>
    <t>uzimanje potrebnih uzoraka, ispitivanje materijala te dostava atesta prije ugradnje i montaža i vezivanje.</t>
  </si>
  <si>
    <t>Oplate moraju biti stabilne, otporne i dovoljno poduprte da se ne bi izvile ili popustile u bilo kojem pravcu. Moraju biti izrađene točno po mjerama označenim u crtežima plana oplate za pojedine dijelove konstrukcije koji će se betonirati sa svim potrebnim podupiračima.</t>
  </si>
  <si>
    <t>Unutarnje površine oplate moraju biti ravne i potpuno glatke bilo da su horizontalne, vertikalne ili nagnute, prema tome kako je to u crtežima planova oplate predviđeno. Raspored oplatnih ploča mora biti pravilan, izrađen od oplatnih ploča jednake veličine, bez ubacivanja  manjih komada. Nastavci oplate  ne smiju izlaziti iz ravnine, tako da nakon njihovog skidanja vidljive površine betona budu ravne i s oštrim rubovima.</t>
  </si>
  <si>
    <t xml:space="preserve">Oplate, kao i razna razupiranja, moraju imati takvu sigurnost i krutost da bez slijegavanja i štetnih deformacija mogu primiti opterećenja i utjecaje koji nastaju za vrijeme izvedbe radova. </t>
  </si>
  <si>
    <t>Za oplatu se ne smiju koristiti takvi premazi koji se ne bi mogli oprati s gotovog betona ili bi nakon pranja ostale mrlje na tim površinama.</t>
  </si>
  <si>
    <t>Kad su u betonskim zidovima i drugim konstrukcijama predviđeni otvori i udubine za prolaz vodovodne i kanalizacione cijevi, cijevi centralnog grijanja i slično, kao i dimovodne i ventilacione kanale i otvore, treba još prije betoniranja izvesti i postaviti cijevi većeg profila od prolazeće cijevi da se iste mogu provući kroz zid ili konstrukciju i propisno zabrtviti. Kod nastavljanja betoniranja po visini, prilikom postavljanja oplate za tu konstrukciju treba izvesti zaštitu površina betona već gotovih konstrukcija od procjeđivanja cementnog mlijeka. Neposredno prije početka ugrađivanja betona oplata se mora očistiti.</t>
  </si>
  <si>
    <t xml:space="preserve">Oplate moraju biti tako izvedene da se mogu skidati lako i bez potreba i oštećenja konstrukcija, sa svim njenim elementima, kao i slaganje i sortiranje građe na određenim mjestima. Također je uključeno i čišćenje dasaka, gredica, potpora i drugog, vađenje čavala, sjećenje vezne žice, vađenje klanfi i zavrtnja, kao i čišćenje tih elemenata od eventualnih ostataka stvrdnutog betona. </t>
  </si>
  <si>
    <t>Izrađena oplata, s podupiranjem, prije betoniranja mora biti od strane izvoditelja statički kontrolirana. Prije nego što se počne ugrađivati beton moraju se provjeriti dimenzije oplate i kakvoća njihove izvedbe, kao i ćistoća i vlažnost oplate. Rezultati ispitivanja nivelete oplate, kao i zapisnik o prijemu tih konstrukcija, čuvaju se u evidenciji koja se prilikom primopredaje izgrađene građevine ustupa korisniku te građevine.</t>
  </si>
  <si>
    <t>Prije svakog betoniranja izvoditelj građeviskih radova – glavni izvođač i izvoditelji drugih struka ( elektro, voda I kanalizacija, strojarski, itd.) dužni su zajedno pregledati plan betoniranja i utvrditi jesu li svi potrebni prodori I ugradnjeni elementi u bet. zidovima pipremljeni I ugrađeni, da se naknadno nebi dodatno otvarali otvori.</t>
  </si>
  <si>
    <t>Izvedba svih radnih fuga uključena je u jediničnu cijenu. Na prekidima betoniranja, tj. na svim radnim fugama obvezna je upotreba “streckmatall-a”, te je isti uključen u jedinične cijene i neće se posebno naplaćivati.</t>
  </si>
  <si>
    <t>Na svim vidljivim bridovima betona, koji se ne žbukaju ili ne oblače, obvezna je upotreba trobridnih trokutastih lajsni, koje su uključene u jedinične cijene i neće se posebno naplaćivati.</t>
  </si>
  <si>
    <t>Obračun se vrši putem građevinske knjige, prema stvarno izvedenoj količini radova m2 oplate, pri čemu se odbijaju svi prazni prostori, otvori, vrata, niše, kučice, dimnjaci, bez obzira na veličinu. Sukladno nacrtima oplate izvode se u oplati svi otvori veći ili jednaki promjeru 10 cm ili veličine 10x10 cm. Bočne špalete otvora obračunavaju se po cijeni m2 osnovne stavke oplate elementa unutar kojeg se predmetni otvor, tj. špaleta nalazi. Nikakve posebne nadoplate neće se priznavati.</t>
  </si>
  <si>
    <t>OPIS RADA</t>
  </si>
  <si>
    <t>Izvedba oplate u radionici i prijevoz oplate iz radionice do deponija na gradilištu i horizontalni  i vertikalni  prijenos od deponija do mjesta ugradnje.</t>
  </si>
  <si>
    <t>Ili izrada oplate na gradilištu i horizontalni i vertikalni prijenos od deponija do mjesta ugradnje,</t>
  </si>
  <si>
    <t>Ili izrada oplate na mjestu ugradnje i horizontalni i vertikalni prijenos od deponija do mjesta ugradnje,</t>
  </si>
  <si>
    <t>Postava oplate na mjestu ugradnje sa podupiranjem i vezivanjem oplate,</t>
  </si>
  <si>
    <t>Skidanje oplate,</t>
  </si>
  <si>
    <t>Čišćenje oplate i vađenje čavala, prijenos na deponiju i sortiranje.</t>
  </si>
  <si>
    <t>Izvedba svih pripremnih i pomoćnih radova kao:</t>
  </si>
  <si>
    <t>radova po odredbama važećih propisa zaštite na radu,</t>
  </si>
  <si>
    <t>uzimanje mjera na gradnji,</t>
  </si>
  <si>
    <t>postavljanje, premještanje i skidanje pomoćnih pokretnih skela potrebnih za izradu oplate,</t>
  </si>
  <si>
    <t>odabiranje građe na deponiju,</t>
  </si>
  <si>
    <t>čišćenje radnog mjesta i prijenos otpadaka na deponiju.</t>
  </si>
  <si>
    <t>NAČIN OBRAČUNA:</t>
  </si>
  <si>
    <r>
      <t>Oplata temelja i nadtemeljnih zidova, zidova, stupova, šahtova, kanala, zidova, ograda, greda, stepeništa, obračunava se po m</t>
    </r>
    <r>
      <rPr>
        <b/>
        <vertAlign val="superscript"/>
        <sz val="9"/>
        <rFont val="Arial"/>
        <family val="2"/>
      </rPr>
      <t>2</t>
    </r>
    <r>
      <rPr>
        <b/>
        <sz val="9"/>
        <rFont val="Arial"/>
        <family val="2"/>
      </rPr>
      <t xml:space="preserve"> razvijene površine izvedene konstrukcije - svaka strana se posebno obračunava.</t>
    </r>
  </si>
  <si>
    <r>
      <t>Oplata serklaža obračunava se po m</t>
    </r>
    <r>
      <rPr>
        <vertAlign val="superscript"/>
        <sz val="9"/>
        <rFont val="Arial"/>
        <family val="2"/>
      </rPr>
      <t>2</t>
    </r>
    <r>
      <rPr>
        <sz val="9"/>
        <rFont val="Arial"/>
        <family val="2"/>
      </rPr>
      <t xml:space="preserve"> vertikalne projekcije serklaža, mjerena svaka strana posebno.</t>
    </r>
  </si>
  <si>
    <t>Oplata vijenaca obračunava se po m2 vijenca mjereno po vanjskom rubu.</t>
  </si>
  <si>
    <t xml:space="preserve">ZIDARSKI RADOVI </t>
  </si>
  <si>
    <t>Zidarski radovi moraju se izvesti u skladu s Tehničkim propisom za građevinske konstrukcije (NN 17/17).</t>
  </si>
  <si>
    <t>Svi materijali upotrebljavani u gradnji moraju ispunjavati zahtjeve propisane Zakonom o građevnim proizvodima.</t>
  </si>
  <si>
    <t>Odstupanje od predviđenih dimenzija propisano je projektom.</t>
  </si>
  <si>
    <t>Sve vertikalne i horizontalne plohe moraju biti izvedene i očišćene po završetku radova.</t>
  </si>
  <si>
    <t>U svrhu zaštite susjednih postojećih ili već izvedenih radova i ploha, horizontalnih ili vertikalnih, potrebno je iste na odgovarajući način zaštititi PVC ili PE folijama, ljepenkom, daskama i sl. tako da ne dođe do oštećenja radova ili ploha. Sve navedeno treba uračunati u jediničnu cijenu radova.</t>
  </si>
  <si>
    <t>Razne pomoćne konstrukcije i skele potrebne u toku radova treba obavezno uračunati u jediničnu cijenu, osim gdje je to posebno predviđeno troškovnikom.</t>
  </si>
  <si>
    <t>Izvoditelj je dužan pratiti kvalitetu svih materijala koji se ugrađuju, također i pomoćnih materijala koji se neće ugraditi ali se koriste u toku radova, te u skladu sa Zakonom o građevnim proizvodima (NN 76/13) dokazati da korišteni materijali ispunjava odgovarajući standard. Isto vrijedi i za dokazivanje stručnosti radnika.
Sve troškove oko dobivanja dokumentacije u skladu sa Zakonom o građevnim proizvodima (uključivo i utrošak svih potrebnih materijala za uzorke) izvoditelj treba uračunti u jediničoj cijeni.</t>
  </si>
  <si>
    <t>Zidanje</t>
  </si>
  <si>
    <t>Zidati treba u potpuno horizontalnim redovima, a ležajne i sudarne reške moraju biti širine 10-15 mm. Pri zidanju ih treba dobro zapuniti odgovarajućom vrstom morta, a kod ploha koje će se ožbukati treba ostaviti prazninu u reškama do dubine od cca 2 cm od plohe zida, da bi se žbuka bolje uhvatila, ako troškovnikom nije drugačije određeno. Upotreba skele za visine preko 1,5 m uključena je u jedinične cijene i neće se posebno obračunavati.</t>
  </si>
  <si>
    <t>Opeka i mort za zidanje moraju ispunjavati zahtjeve Zakona o građevnim proizvodima.</t>
  </si>
  <si>
    <t>Spojeve različitih medija (opeka beton ili inst. okno zid) potrebno je rabicirati staklenom mrežicom. Spojeve zidanog zida sa AB konstrukcijom ankerirati armaturom u svakom trećem redu prema uputi statičara.</t>
  </si>
  <si>
    <t xml:space="preserve">NAPOMENE:
</t>
  </si>
  <si>
    <t>Predmetna građevina na lokaciji k.č. 2208, k.o. Centar nalazi se unutar Urbano-arhitektonskog ansambla – pješački pasaž spoja Masarykove 10 i Varšavske 3-5, koje je kulturno dobro upisano u Registar kulturnih dobara RH, Listu zaštićenih kulturnih dobara pod reg.br. Z-4753  i nalazi se na području zaštićene Povijesno urbane cjeline Grad Zagreb, koja je kulturno dobro upisano u Registar kulturnih dobara RH, Listu zaštićenih kulturnih dobara pod reg.br. Z-1525. Izvođač se mora priržavati svih konzervatorskih smjernica i pisanih uputa sadržanih u konzervatorskom elaboratu, bilo kojem dijelu projektne dokumentacije i pisanim uputama Nadzora i Naručitelja.</t>
  </si>
  <si>
    <t>Prije započinjanja bilo kojeg zahvata na građevini prethodno sve dogovoriti i uskladiti s investitorm konzervatorskog nadzora za izvođenje predmetnih radova.  Eventualne izmjene mogu se izvoditi samo u skladu s konzervatorskim istraživanjima uz odobrenje predstavnika GZZZSK i Nadzornog inžinjera. Izvoditelj je dužan pregledati građevine prije početka radova. Prije početka radova izvršiti zaštitu svih podova i obloga zidova na mjestima odvijanja radova te koridora kojima se doprema materijal i alat u prostorije. Zaštitu predvidjeti u jediničnoj cijeni radova. Nakon završetka svake faze rada očistiti prostor od otpada te sav otpad odvesti na gradski deponij što je u cijeni radova, kao i troškovi propisnog zbrinjavanja otpada.</t>
  </si>
  <si>
    <t xml:space="preserve">Obzirom da su zidovi žbukani, ne može se sa sigurnošću utvrditi točan stupanj oštećenja nosive konstrukcije. Stvarno stanje nosive konstrukcije će se procijeniti nakon uklanjanja oštećenih i odlomljenih dijelova žbuke sa zida te će se utvrditi stvarni stupanj oštećenja nosive i nenosive konstrukcije. Zbog navedenog, količine prikazane u ovom troškovniku mogu odstupati od izvedenog stanja. Stvarne količine izvedenih radova obračunati će se prema građevinskoj knjizi koju ovjerava Nadzorni inženjer,  sukladno zakonskim propisima. </t>
  </si>
  <si>
    <t>R.Br.</t>
  </si>
  <si>
    <t>Opis stavke</t>
  </si>
  <si>
    <t>Jed.    mjera</t>
  </si>
  <si>
    <t>Jed. cijena</t>
  </si>
  <si>
    <t>Ukupna cijena</t>
  </si>
  <si>
    <t>% Financiranja
iz FSU-a</t>
  </si>
  <si>
    <t>Iznos financiranja
iz FSU-a</t>
  </si>
  <si>
    <t>I.1.</t>
  </si>
  <si>
    <t>Napomene:</t>
  </si>
  <si>
    <t>Radovi se provode na cijeloj građevini. Građevina ima cca 2910 m2 GBP. Etaže: Podrum, prizemlje, mezanin, 1.,2.,3.,4. kat te nestambeno potkrovlje.</t>
  </si>
  <si>
    <t>Osigurati sve privremene priključke i opremu za potrebe funkcioniranja gradilišta te provedbu svih mjera zaštite na radu, zaštite okolišta te zaštite od požara</t>
  </si>
  <si>
    <t>Izvođač može prije nuđenja stavke obići predmetnu građevinu u dogovoru s Naručiteljem.</t>
  </si>
  <si>
    <t xml:space="preserve">Sa Naručiteljem usuglasiti lokaciju premiještanja i skladištenja namještaja, opreme, uređaja, sanitarija odnosno svih demontiranih i uklonjenih predmeta iz postojećeg objekta. </t>
  </si>
  <si>
    <t>I.1.1</t>
  </si>
  <si>
    <r>
      <t>Zaštita obloge stepeništa od oštećenja prilikom sanacijskih radova. Gazišta i čela stepenica potrebno je prekriti OSB pločama i geotekstilom 300 g/m</t>
    </r>
    <r>
      <rPr>
        <vertAlign val="superscript"/>
        <sz val="9"/>
        <rFont val="Arial"/>
        <family val="2"/>
        <charset val="238"/>
      </rPr>
      <t xml:space="preserve">2. </t>
    </r>
    <r>
      <rPr>
        <sz val="9"/>
        <rFont val="Arial"/>
        <family val="2"/>
        <charset val="238"/>
      </rPr>
      <t>Obračun je po m</t>
    </r>
    <r>
      <rPr>
        <vertAlign val="superscript"/>
        <sz val="9"/>
        <rFont val="Arial"/>
        <family val="2"/>
        <charset val="238"/>
      </rPr>
      <t>2</t>
    </r>
    <r>
      <rPr>
        <sz val="9"/>
        <rFont val="Arial"/>
        <family val="2"/>
        <charset val="238"/>
      </rPr>
      <t xml:space="preserve"> projicirane tlocrtne površine.
</t>
    </r>
  </si>
  <si>
    <r>
      <t>m</t>
    </r>
    <r>
      <rPr>
        <vertAlign val="superscript"/>
        <sz val="9"/>
        <rFont val="Arial"/>
        <family val="2"/>
        <charset val="238"/>
      </rPr>
      <t>2</t>
    </r>
  </si>
  <si>
    <t>I.1.2</t>
  </si>
  <si>
    <r>
      <t>Zaštita stolarije od oštećenja prilikom izvedbe sanacije daščanom oplatom ili osb pločama. U stavku uključen sav rad, materijal i potreban alat. Obračun je po m</t>
    </r>
    <r>
      <rPr>
        <vertAlign val="superscript"/>
        <sz val="9"/>
        <rFont val="Arial"/>
        <family val="2"/>
        <charset val="238"/>
      </rPr>
      <t>2</t>
    </r>
    <r>
      <rPr>
        <sz val="9"/>
        <rFont val="Arial"/>
        <family val="2"/>
        <charset val="238"/>
      </rPr>
      <t xml:space="preserve"> zaštićene površine.</t>
    </r>
  </si>
  <si>
    <t>I.1.3</t>
  </si>
  <si>
    <r>
      <t>Nabava, doprema, montaža i demontaža lake cijevne skele na pročeljima zgrade za potrebe provedbe radova obnove.
Stavka obuhvaća nabavu, dopremu, montažu, demontažu te sva eventualna premještanja skele za potrebe izvođenja radova na sanaciji. 
Uz zgradu se nalaze susjedne zgrade na istočnom i zapadnom pročelju te dijelu sjevernog pročelja. U cijenu stavke uključiti i otegotne okolnosti postavljanja skele iznad susjednih krovova te prema potrebi izradu potrebne dodatne konstrukcije za prihvat skele iznad susjednog krova. Obračun je po m</t>
    </r>
    <r>
      <rPr>
        <vertAlign val="superscript"/>
        <sz val="9"/>
        <rFont val="Arial"/>
        <family val="2"/>
        <charset val="238"/>
      </rPr>
      <t>2</t>
    </r>
    <r>
      <rPr>
        <sz val="9"/>
        <rFont val="Arial"/>
        <family val="2"/>
        <charset val="238"/>
      </rPr>
      <t xml:space="preserve"> površine zida kojeg je potrebno oskeliti s uključenim dodatnim radnim i manevarskim prostorom. Skela je predviđena za potrebe izvedbe radova na pročeljima zgrade. U cijenu uključiti sav rad, materijal, alate, strojeve i opremu potrebnu za potpuno dovršenje stavke. U cijenu uključiti izradu projekta skele i naknadu za zauzeće javne površine. Skela treba biti ograđena zaštitnim mrežama za osiguranje od pada predmeta čitavom visinom postavljanja. 
Obračun po m2.
</t>
    </r>
  </si>
  <si>
    <t>I.1.4</t>
  </si>
  <si>
    <t>Nabava, doprema, montaža i demontaža pune zaštitne ograde.
Objekt na kojem se izvode radovi potrebno je ograditi zaštitnim ogradama za sprječavanje ulaska vozila i pješaka u zonu radova. Ograda treba biti visine 2 metra i osigurana od prevrtanja. Obračun je po m' montirane i po dovršetku radova demontirane zaštitne ograde. Eventualna premještanja uključena u cijenu. U cijenu stavke uključiti, sav rad, materijal, alate i strojeve potrebne za potpuno dovršenje stavke, izradu projekta ograde i naknadu za zauzeće javne površine.
Obračun po m1.</t>
  </si>
  <si>
    <t>I.1.5</t>
  </si>
  <si>
    <t>Nabava, doprema, montaža i demontaža zaštite krovova susjednih građevina od pada sa visine građevinskog materijala, alata i sl. 
Zaštita se predviđa geotekstilom 300 g/m2, PVC folijom te OSB pločama na drvenoj podkonstrukciji. U cijenu stavke uključiti, sav rad, materijal, alate i strojeve potrebne za potpuno dovršenje stavke. Obračun je po m2 tlocrtne projekcije zaštićenog prostora.</t>
  </si>
  <si>
    <t>I.1.6</t>
  </si>
  <si>
    <t>Čišćenje obuhvata zahvata i okoliša nakon završetka svih radova sa odvozom otpada i zaostalog građevinskog materijala na gradski depo udaljenosti do 20 km.</t>
  </si>
  <si>
    <t>Višekratna čišćenja u tijeku gradnje ulaze u jedinične cijene svih sudionika na gradnji, ne ulaze u ovu stavku i ne obračunavaju se posebno! U cijenu uračunata naknada za zbrinjavanje.</t>
  </si>
  <si>
    <t>Obračun po m2.</t>
  </si>
  <si>
    <t>UKUPNO I.1. PRIPREMNI RADOVI</t>
  </si>
  <si>
    <t>I.2.</t>
  </si>
  <si>
    <t>RADOVI UKLANJANJA I DEMONTAŽE</t>
  </si>
  <si>
    <t>Prije demontaže potrebno je "umrtviti", odnosno zatvoriti sve instalacije na kojima se izvode radovi.</t>
  </si>
  <si>
    <t>Prilikom uklanjanja postojećih nosivih zidova, potrebno je držati se pravilnog redoslijeda izvođenja radova kako ne bi došlo do urušavanja postojećih zidova izvan ravnine.</t>
  </si>
  <si>
    <t>I.2.1</t>
  </si>
  <si>
    <t>Pažljivo uklanjanje i demontaža svih pregradnih zidova od pune opeke debljine 6-15 cm te gipskartonskih zidova. U cijenu uključiti sav rad, alat i opremu potrebnu za dovršenje stavke te odvoz i deponiranje. 
Obračun po površini uklonjenih pregradnih zidova.</t>
  </si>
  <si>
    <t>a) pregradni zidovi 6-15 cm</t>
  </si>
  <si>
    <t>b) pregradni gipskartonski zidovi</t>
  </si>
  <si>
    <t>I.2.2</t>
  </si>
  <si>
    <r>
      <t>Uklanjanje obloge zidova.</t>
    </r>
    <r>
      <rPr>
        <b/>
        <sz val="9"/>
        <color indexed="8"/>
        <rFont val="Arial"/>
        <family val="2"/>
        <charset val="238"/>
      </rPr>
      <t xml:space="preserve">
</t>
    </r>
    <r>
      <rPr>
        <sz val="9"/>
        <color indexed="8"/>
        <rFont val="Arial"/>
        <family val="2"/>
        <charset val="238"/>
      </rPr>
      <t>Potrebno je ukloniti sve slojeve obloge nosivih zidova koji se ojačavaju. Prema vizualnom pregledu i istražnim radovima, nosivi zidovi su obloženi žbukom te manjim dijelom gipskartonskom oblogom (procjena cca 4%) na dijelu gdje je vršena adaptacija prostora. Obloga se uklanja u potpunosti do površine ziđa. Potom treba detaljno pregledati ziđe radi postojanja eventualnih oštećenja odnosno pukotina.
U cijenu je potrebno uračunati korištenje ljestvi, pokretnih skela, sav rad, materijal, alate i strojeve potrebne za potpuno dovršenje stavke.
Stavka uključuje skupljanje šute od žbuke, odnosno obloga zidova, utovar i odvoz otpada na deponij  te troškove deponiranja.
Stavka se predviđa u svim zonama gdje se predviđa sanacija, odnosno ojačanje ziđa.</t>
    </r>
  </si>
  <si>
    <t>Obračun po m2 uklonjene obloge.</t>
  </si>
  <si>
    <r>
      <t>m</t>
    </r>
    <r>
      <rPr>
        <vertAlign val="superscript"/>
        <sz val="9"/>
        <color indexed="8"/>
        <rFont val="Arial"/>
        <family val="2"/>
        <charset val="238"/>
      </rPr>
      <t>2</t>
    </r>
  </si>
  <si>
    <t xml:space="preserve">b) odvoz i deponiranje žbuke
</t>
  </si>
  <si>
    <r>
      <t>m</t>
    </r>
    <r>
      <rPr>
        <vertAlign val="superscript"/>
        <sz val="9"/>
        <color indexed="8"/>
        <rFont val="Arial"/>
        <family val="2"/>
        <charset val="238"/>
      </rPr>
      <t>3</t>
    </r>
  </si>
  <si>
    <t>I.2.3</t>
  </si>
  <si>
    <r>
      <t>Uklanjanje slojeva međukatne konstrukcije stropa iznad prizemlja.</t>
    </r>
    <r>
      <rPr>
        <b/>
        <sz val="9"/>
        <color indexed="8"/>
        <rFont val="Arial"/>
        <family val="2"/>
        <charset val="238"/>
      </rPr>
      <t xml:space="preserve">
</t>
    </r>
    <r>
      <rPr>
        <sz val="9"/>
        <color indexed="8"/>
        <rFont val="Arial"/>
        <family val="2"/>
        <charset val="238"/>
      </rPr>
      <t xml:space="preserve">Očekivani slojeva poda: drveni strop sa podnom oblogom, slijepom drvenom oblogom (2 sloja), drvenim letvama te šutom/nasipom. 
Podgled unutrašnjost objekta: drvena oplata ispod greda, obloga od trstike i žbuke, spušteni strop s instalacijama. 
Podgled i instalacije unutar spuštenog stropa uklanjati samo u mjeri u kojoj je potrebno za izvršenje radova ojačanja konstrukcije. Uklanjanje i demontažu opreme i instalacija u stropu izvršiti samo ukoliko je neophodno, ovisno o zatečenom stanju, u dogovoru s Naručiteljem i korisnikom poslovnog prostora.
U cijenu je potrebno uračunati i korištenje ljestvi, pokretnih skela, sav rad, materijal, alate i strojeve potrebne za potpuno dovršenje stavke te odvoz i deponiranje. 
Obračun je po m2  poda.
</t>
    </r>
    <r>
      <rPr>
        <b/>
        <sz val="9"/>
        <color indexed="8"/>
        <rFont val="Arial"/>
        <family val="2"/>
        <charset val="238"/>
      </rPr>
      <t xml:space="preserve">
</t>
    </r>
    <r>
      <rPr>
        <sz val="9"/>
        <color indexed="8"/>
        <rFont val="Arial"/>
        <family val="2"/>
        <charset val="238"/>
      </rPr>
      <t xml:space="preserve">
</t>
    </r>
  </si>
  <si>
    <t>Uklanjanje slojeva poda</t>
  </si>
  <si>
    <t>Uklanjanje podgleda</t>
  </si>
  <si>
    <t>I.2.4</t>
  </si>
  <si>
    <r>
      <t>Uklanjanje slojeva međukatne konstrukcije stropa iznad mezanina, 1. kata, 2. kata i 3. kata.</t>
    </r>
    <r>
      <rPr>
        <b/>
        <sz val="9"/>
        <color indexed="8"/>
        <rFont val="Arial"/>
        <family val="2"/>
        <charset val="238"/>
      </rPr>
      <t xml:space="preserve">
</t>
    </r>
    <r>
      <rPr>
        <sz val="9"/>
        <color indexed="8"/>
        <rFont val="Arial"/>
        <family val="2"/>
        <charset val="238"/>
      </rPr>
      <t xml:space="preserve">Potrebno je ukloniti slojeve podova u svim navedenim etažama. Očekivani slojeva poda: klasični drveni strop sa podnom oblogom, slijepom drvenom oblogom (2 sloja), drvenim letvama te šutom/nasipom. Podgled: drvena oplata ispod greda, obloga od trstike i žbuke. U cijenu je potrebno uračunati i korištenje ljestvi, pokretnih skela, sav rad, materijal, alate i strojeve potrebne za potpuno dovršenje stavke te odvoz i deponiranje. 
Obračun je po m2 poda.
</t>
    </r>
    <r>
      <rPr>
        <b/>
        <sz val="9"/>
        <color indexed="8"/>
        <rFont val="Arial"/>
        <family val="2"/>
        <charset val="238"/>
      </rPr>
      <t xml:space="preserve">
</t>
    </r>
    <r>
      <rPr>
        <sz val="9"/>
        <color indexed="8"/>
        <rFont val="Arial"/>
        <family val="2"/>
        <charset val="238"/>
      </rPr>
      <t xml:space="preserve">
</t>
    </r>
  </si>
  <si>
    <t>I.2.5</t>
  </si>
  <si>
    <r>
      <t>Uklanjanje slojeva međukatne konstrukcije stropa iznad 4. kata.</t>
    </r>
    <r>
      <rPr>
        <b/>
        <sz val="9"/>
        <color indexed="8"/>
        <rFont val="Arial"/>
        <family val="2"/>
        <charset val="238"/>
      </rPr>
      <t xml:space="preserve">
</t>
    </r>
    <r>
      <rPr>
        <sz val="9"/>
        <color indexed="8"/>
        <rFont val="Arial"/>
        <family val="2"/>
        <charset val="238"/>
      </rPr>
      <t xml:space="preserve">Očekivani slojeva poda: drveni strop sa slijepom drvenom oblogom, drvene letve, izolacija, cementni estrih. Podgled: gipskartonska obloga i manjim dijelom žbuka na trstici. Podgled unutar spuštenog stropa uklanjati samo u mjeri u kojoj je potrebno za izvršenje radova obnove. U cijenu je potrebno uračunati i korištenje ljestvi, pokretnih skela, sav rad, materijal, alate i strojeve potrebne za potpuno dovršenje stavke te odvoz i deponiranje. 
Obračun je po m2 poda.
</t>
    </r>
    <r>
      <rPr>
        <b/>
        <sz val="9"/>
        <color indexed="8"/>
        <rFont val="Arial"/>
        <family val="2"/>
        <charset val="238"/>
      </rPr>
      <t xml:space="preserve">
</t>
    </r>
    <r>
      <rPr>
        <sz val="9"/>
        <color indexed="8"/>
        <rFont val="Arial"/>
        <family val="2"/>
        <charset val="238"/>
      </rPr>
      <t xml:space="preserve">
</t>
    </r>
  </si>
  <si>
    <t>I.2.6</t>
  </si>
  <si>
    <t xml:space="preserve">Uklanjanje postojeće betonske podne ploče u pretpostavljenoj debljini od 10 cm. Voditi računa o mogućim instalacijama u ploči te poduzeti sve pripremne radnje za sigurno uklanjanje podne ploče. 
U stavku je uključeno uklanjanje podne ploče i pripadajućih slojeva (estrih 5 cm, HI), odvoz materijala i deponiranje istog. Ukoliko je debljina postojeće podne ploče različita od pretpostavljenog stanja, obračun vršiti prema stvarnim količinama uklonjenog materijala uz odobrenje nadzornog inženjera.
Obračun po m2 uklonjene podne ploče. 
</t>
  </si>
  <si>
    <r>
      <t>m</t>
    </r>
    <r>
      <rPr>
        <vertAlign val="superscript"/>
        <sz val="9"/>
        <rFont val="Arial"/>
        <family val="2"/>
      </rPr>
      <t>2</t>
    </r>
  </si>
  <si>
    <t>I.2.7</t>
  </si>
  <si>
    <t>Pažljivo uklanjanje nosivih unutarnjih zidova u zoni izvedbe novog dizala, u zoni prezidavanja postojećih zidova debljine 30-80 cm te zidova prizemlja na mjestu izvedbe novih zidova debljine do 30 cm. Stavka uključuje i uklanjanje dijela poprečnog zida stubišta debljine cca 16 cm u zoni izvedbe novog zida dizala strojnim rezanjem ili ručnim uklanjanjem opeke. Prilikom uklanjanja nosivih zidova neophodno je podupirati nosivu stropnu konstrukciju do temelja građevine. U cijenu uključiti sav rad, alat, opremu, podupore i radne skele potrebne za dovršenje stavke te odvoz i deponiranje materijala. 
Obračun po m3 uklonjenog zida.</t>
  </si>
  <si>
    <t>a) debljina zida do 30 cm</t>
  </si>
  <si>
    <r>
      <t>m</t>
    </r>
    <r>
      <rPr>
        <vertAlign val="superscript"/>
        <sz val="9"/>
        <rFont val="Arial"/>
        <family val="2"/>
        <charset val="238"/>
      </rPr>
      <t>3</t>
    </r>
  </si>
  <si>
    <t>b) središnji zid debljine 30-80 cm</t>
  </si>
  <si>
    <t>c) uklanjanje dijela poprečnog zida stubišta u debljini 16 cm</t>
  </si>
  <si>
    <t>I.2.8</t>
  </si>
  <si>
    <r>
      <t xml:space="preserve">Pažljivo uklanjanje dijela postojeće AB stropne ploče iznad podruma te gornjih dijelova postojećih zabatnih zidova od pune opeke za potrebe izrade nove grede na mjestima razlike u debljini zidova između etaža - sve prema detaljima iz projekta. Postojeća AB stropna ploča pretpostavlja se u debljini 15 cm, te se uklanja dio ploče uz obodne zidove uz prethodno podupiranje stropne konstrukcije. </t>
    </r>
    <r>
      <rPr>
        <u/>
        <sz val="9"/>
        <rFont val="Arial"/>
        <family val="2"/>
        <charset val="238"/>
      </rPr>
      <t xml:space="preserve">Potrebno je sačuvati postojeću armaturu u stropnoj ploči kako bi se kasnije povezala nova i postojeća armatura. </t>
    </r>
    <r>
      <rPr>
        <sz val="9"/>
        <rFont val="Arial"/>
        <family val="2"/>
        <charset val="238"/>
      </rPr>
      <t xml:space="preserve">
Zidovi - uklanja se dio zida cca 50 cm od međukatne konstrukcije za spoj novih zabatnih AB zidova 1. kata i novih zidova od opeke na 2. katu te za spoj novih zidova podruma i prizemlja. Prilikom uklanjanja ploče i vrha zida, neophodno je podupirati nosivu stropnu konstrukciju do temelja građevine. Radove vršiti uz pristustvo nadzornog inženjera. U cijenu uključiti sav rad, alat, opremu, podupore i radne skele potrebne za dovršenje stavke te odvoz i deponiranje materijala. 
Obračun po m3.</t>
    </r>
  </si>
  <si>
    <t xml:space="preserve"> - uklanjanje dijelova zidova</t>
  </si>
  <si>
    <t xml:space="preserve"> - uklanjanje stropne ploče</t>
  </si>
  <si>
    <t>I.2.9</t>
  </si>
  <si>
    <t>Pažljivo uklanjanje obodnih poprečnih zidova, zabatnih zidova potkrovlja i zidova svjetlarnika. Zidovi od pune opeke debljine 30-45 cm uklanjanju se u etažama potkrovlja, 4.,3. i 2. kata. Prilikom uklanjanja nosivih zidova neophodno je podupirati nosivu stropnu konstrukciju do temelja građevine. U cijenu uključiti sav rad, alat, opremu, podupore i radne skele potrebne za dovršenje stavke te odvoz i deponiranje materijala. 
Obračun po m3 uklonjenog zida.</t>
  </si>
  <si>
    <t>a) zabatni zidovi</t>
  </si>
  <si>
    <t>b) zidovi svjetlarnika</t>
  </si>
  <si>
    <t>UKUPNO I.2. RADOVI UKLANJANJA I DEMONTAŽE</t>
  </si>
  <si>
    <t>I.3.</t>
  </si>
  <si>
    <t>SANACIJSKI RADOVI NA STROPNIM KONSTRUKCIJAMA</t>
  </si>
  <si>
    <t>Potrebno je držati se pravilnog redoslijeda izvođenja prema naputku iz projekta kako ne bi došlo do gubitka stabilnosti postojećih zidova. Izvedba tlačne ploče iznad 2. kata do vrha vrši se u 3. faze. U 1. fazi betonira se ploča do cca 1 m od novih poprečnih zidova na obodu građevine. 2. faza podrazumjeva izvedbu novih poprečnih zidova na obodu građevine, dok se u 3. fazi vrši betoniranje ostatka ploče i spajanje s novim zidovima. Detaljniji redoslijed izvođenja opisan je u tehničkom opisu i u grafičkom dijelu projekta.</t>
  </si>
  <si>
    <t>I.3.1</t>
  </si>
  <si>
    <r>
      <t>SANACIJA POSTOJEĆE STROPNE KONSTRUCIJE:
Pregled te prema potrebi sanacija i ojačanje nosive stropne konstrukcije po svim etažama.
Nakon uklanjanja slojeva poda, potrebno je od strane Nadzornog inženjera pregledati nosivu konstrukciju te prema procjeni istog donijeti odluku o eventualnoj sanaciji, ojačanju ili zamjeni postojećih elemenata prema radnjama navedenim u nastavku.
Drvene grede:
- dodavanje čeličnih UNP profila uz postojeću gredu
- zamjena novom drvenom gredom
- sanacija oštećenih ležajeva i lokalna sanacija čeličnim pločevinama.
Stavka uključuje sva potrebna spojna sredstva i zavare.
Sanacija čeličnih profila:</t>
    </r>
    <r>
      <rPr>
        <b/>
        <sz val="9"/>
        <rFont val="Arial"/>
        <family val="2"/>
        <charset val="238"/>
      </rPr>
      <t xml:space="preserve">
-</t>
    </r>
    <r>
      <rPr>
        <sz val="9"/>
        <rFont val="Arial"/>
        <family val="2"/>
        <charset val="238"/>
      </rPr>
      <t xml:space="preserve"> pjeskarenje, sanacija i bojenje kvalitetnim zaštitnim i završnim bojama. Cijena uključuje sav rad, materijal, spojna sredstva, zavare, antikorozivnu zaštitu, radnu skelu, alat i opremu. 
Napomena:
Stavka se obračunava samo ukoliko se za to ukaže potreba. Obračun prema stvarno izvedenim radovima.</t>
    </r>
  </si>
  <si>
    <t>a) dodavanje novih UNP profila, klasa S 235</t>
  </si>
  <si>
    <t>b) zamjena novim drvenim gredama klase C27</t>
  </si>
  <si>
    <t>c) sanacija čeličnim pločevinama klase S 355</t>
  </si>
  <si>
    <t>d) sanacija čeličnih profila</t>
  </si>
  <si>
    <t>m'</t>
  </si>
  <si>
    <t>I.3.2</t>
  </si>
  <si>
    <r>
      <t>Povezivanje tlačne ploče sa unutarnje strane zida.
Unutarnji zidovi</t>
    </r>
    <r>
      <rPr>
        <b/>
        <sz val="9"/>
        <rFont val="Arial"/>
        <family val="2"/>
        <charset val="238"/>
      </rPr>
      <t xml:space="preserve">
</t>
    </r>
    <r>
      <rPr>
        <sz val="9"/>
        <rFont val="Arial"/>
        <family val="2"/>
        <charset val="238"/>
      </rPr>
      <t>Povezivanje kroz unutarnje zidove vrši se sidrenim šipkama Ø16/80 cm u prethodno izbuše rupe u unutarnjim zidovima. Sidra se postavljaju u sredini tlačne ploče te injektiraju smjesom za sidrenje na bazi epoxy-a. Duljina sidara ovisi o debljini zida. Ukupna duljina sidrene šipke je Dz+200 cm. Dz je debljina zida, a po 100 cm se postavlja na svaku stranu u tlačnu ploču. Prije postavljanja šipke izvršiti injektiranje u bušotinu injekcijskom smjerom ili epoxy smolom sukladno HRN EN 1504-6. 
Obodni zidovi i zidovi 4. kata
U zonama gdje se ne može izvršiti bušenje kroz zid sidrenje se vrši prema detalju iz projekta u dubini od 2/3 zida po dvije dijagonalne šipke Ø14 svakih cca 120 cm u horizontalnoj ravnini. U zoni ploče iznad 4. kata, šipke Ø14 se buše u zidove dijagonalno u horizontalnoj i vertikalnoj ravnini prema detaljima iz projekta. Sidrenje se vrši također  s masom za sidrenje sukladno HRN EN 1504-6.  Dispozicija sidara prikazana je u grafičkom dijelu. Količina rebrastih šipaka iskazana je u armaturnim nacrtima, u stavku uključeno bušenje, postava i injektiranje smjesom za sidrenje. Cijena uključuje sav rad, opremu, materijal, radnu skelu i pripomoć.
Obračun je po komadu.</t>
    </r>
  </si>
  <si>
    <t>a) šipke Ø16</t>
  </si>
  <si>
    <t>b) šipke Ø14</t>
  </si>
  <si>
    <t>c) sidrenje ploče iznad 4. kata</t>
  </si>
  <si>
    <t>I.3.3</t>
  </si>
  <si>
    <r>
      <t>Povezivanje tlačne ploče sa obodnim zidovima s vanjske strane zida.</t>
    </r>
    <r>
      <rPr>
        <b/>
        <sz val="9"/>
        <rFont val="Arial"/>
        <family val="2"/>
        <charset val="238"/>
      </rPr>
      <t xml:space="preserve">
</t>
    </r>
    <r>
      <rPr>
        <sz val="9"/>
        <rFont val="Arial"/>
        <family val="2"/>
        <charset val="238"/>
      </rPr>
      <t xml:space="preserve">Povezivanje se vrši bušenjem rupa u obodnim zidovima za postavljenje sidrenih šipki Ø16 svakih cca 150 cm sa kvadratnom pločicom 200x200x8 mm, S 235. Sidra se postavljaju visinski u sredinu tlačne ploče na način da se sidrene pločice "ukopaju" u vanjsko lice zida 3-4 cm kako bi se pokrile žbukom.  Duljina sidara ovisi o debljini zida. Ukupna duljina sidrene šipke je Dz+100 cm. Dz je debljina zida, a 100 cm se postavlja na unutarnju stranu u tlačnu ploču. Prije postavljanja sidrene šipke izvršiti injektiranje sidra injekcijskom smjerom ili epoxy smolom sukladno HRN EN 1504-6.  Dispozicija sidara prikazana je u grafičkom dijelu. Stavka uključuje potrebna bušenja, navojne šipke od nehrđajućeg čelika s uključenim svim spojnim sredstvima i smjesom za sidrenje. Cijena uključuje sav rad, opremu, materijal, radnu skelu i pripomoć.
</t>
    </r>
  </si>
  <si>
    <t>Obračun po komadu.</t>
  </si>
  <si>
    <t>I.3.4</t>
  </si>
  <si>
    <r>
      <t>Izvedba nove spregnute konstrukcije.
Postojeći drveni gredici se sprežu vijcima kao SFS VB-48-7.5x165 ili jednakovrijedno__________________________. Vijci se postavljaju križno po dva komada, razmak prema statičkom proračunu.</t>
    </r>
    <r>
      <rPr>
        <b/>
        <sz val="9"/>
        <rFont val="Arial"/>
        <family val="2"/>
        <charset val="238"/>
      </rPr>
      <t xml:space="preserve">
</t>
    </r>
    <r>
      <rPr>
        <sz val="9"/>
        <rFont val="Arial"/>
        <family val="2"/>
        <charset val="238"/>
      </rPr>
      <t>U cijenu uključena dobava i ugradnja nove daščane oplate debljine 24 mm ili OSB ploče 18 mm, PE folije na daščanu oplatu, te vijaka za sprezanje.
Cijena uključuje sav rad, opremu, materijal, radnu skelu i pripomoć potrebne za potpuno izvršenje stavke.
Obračun po m2 za ukupno 6 etaža.</t>
    </r>
  </si>
  <si>
    <t>I.3.5</t>
  </si>
  <si>
    <t>Izvedba nove tlačne ploče debljine 6 cm. Dobava i ugradnja betona klase C 30/37 i armature B500B prema izvedbenom projektu . Ploča iznad 2.,3. i 4. kata izvodi se u fazama prema projektu. U jediničnu cijenu uključiti rad u fazama prema projektu i sva potrebna podupiranja i privremene stabilizacije konstrukcije. Cijena uključuje sav rad, opremu, materijal, alat, odnosno sve potrebno za potpuno izvršenje stavke.
Obračun po kg ugrađene armature i m3 ugrađenog betona za ukupno 6 etaža.</t>
  </si>
  <si>
    <t>- beton C 30/37</t>
  </si>
  <si>
    <t>- armatura B 500B</t>
  </si>
  <si>
    <t>UKUPNO I.3. SANACIJSKI RADOVI NA STROPNIM KONSTRUKCIJAMA</t>
  </si>
  <si>
    <t>I.4.</t>
  </si>
  <si>
    <t>SANACIJA I OJAČANJE POSTOJEĆIH ZIDOVA, STUPOVA I GREDA</t>
  </si>
  <si>
    <t>Način sanacije pukotina u zidovima:</t>
  </si>
  <si>
    <t>Pukotine do 3 mm - FRCM sustav</t>
  </si>
  <si>
    <t>Pukotine 3-5 mm - Injektiranje, FRCM sustav</t>
  </si>
  <si>
    <t xml:space="preserve">Pukotine iznad 5 mm - Injektiranje, spiralna armatura, FRCM sustav </t>
  </si>
  <si>
    <t>Napomena: Ukoliko se zid u potpunosti oblaže oblogom, nije potrebno koristiti FRCM sustav.</t>
  </si>
  <si>
    <t>I.4.1</t>
  </si>
  <si>
    <r>
      <t xml:space="preserve">Zamjena morta u sljubnicama na mjestima istrošenog i nevezanog morta.
Nabava i ugradnja bescementnog reparaturnog morta na mjestima trošnog i nevezanog morta u sljubnicama. Mort ponovno fugirati u dubini min 5 cm, odnosno 1/3 debljine zida. Radi potpune ispunjenosti sljubnica, bez šupljina i uz željeni izgled površine, postupak ispunjavanja provodi se u dva sloja. Višak morta ukloniti odmah nakon ugradnje. Karakteristike materijala: tlačna čvrstoća </t>
    </r>
    <r>
      <rPr>
        <sz val="9"/>
        <color indexed="8"/>
        <rFont val="Calibri"/>
        <family val="2"/>
      </rPr>
      <t>≥</t>
    </r>
    <r>
      <rPr>
        <sz val="9"/>
        <color indexed="8"/>
        <rFont val="Arial"/>
        <family val="2"/>
        <charset val="238"/>
      </rPr>
      <t xml:space="preserve"> 15MPa, modul elastičnosti 8 GPa, prionjivost na podlogu ≥ 0,5 Mpa.  Mort je visoke duktilnosti na bazi vapna i pucolana. 
Priprema površine: Čišćenje površine ziđa i uklanjanje nevezanih dijelova ziđa i trošnog morta iz sljubnica do 1/3 širine zida. Pranje vodom pod niskim tlakom kako bi se uklonile sve nečistoće i tragovi iscvjetavanja na površini ziđa. Nakon uklanjanja zidne obloge ustanovit će se stvarna potreba za zamjenom morta u sljubnicama prema procjeni Nadzornog inženjera.
Stavka uključuje pripremu, rad, materijal, alate i strojeve potrebne za potpuno dovršenje stavke.
Obračun po m2 stvarno sanirane površine zida.</t>
    </r>
  </si>
  <si>
    <t>I.4.2</t>
  </si>
  <si>
    <t xml:space="preserve">Izvedba injekcijskih bušotina.
Injekcijske bušotine koriste se za sanaciju pukotina većih od 3 mm. Ugrađuju se na prethodno pripremljenu podlogu i prema detaljima iz projekta konstrukcije. Zidovi debljine 20-40 cm injektiraju se jednostrano, a zidovi preka 40 cm injektiraju se dvostrano. 
Priprema:
Prije injektiranja pripremljene mješavine, unutrašnjost pukotine mora se potpuno zasititi vodom. Dan prije izvođenja radova potrebno je unutrašnjost pukotine dobro zasititi vodom, kroz iste rupe kroz koje će se kasnije injektirati mješavina. U međuvremenu će sav višak vode u unutrašnjosti ispariti. Sva mjesta gdje bi mješavina mogla curiti, prethodno se trebaju zatvoriti brzovezujućim mortom, koji se nakon injektiranja odstranjuje. 
Izvedba injekcijskih bušotina:
U ziđu se buše otvori u dubinama 1/2 - 2/3 debljine zida te postavljaju injektori na svakih cca 50 cm jednostrano ili obostrano, ovisno o debljini zida i širini pukotine. Rupe trebaju biti promjera 3-4 cm pod kutem od 30º-40º  u koje se ugrađuju plastične štrcaljke promjera 10-15 mm kroz koje se će injektirati mješavina, pod pritiskom.
Injektiranje:
Injektiranje se provodi pripremljenom injekcijskom smjesom na vapnenoj bazi pod pritiskom od 1 bara. Injektiranje se izvodi pažljivo u fazama. Potrebno je raditi u prekidima, kako bi injekcijska masa postigla određenu čvrstoću, čime se izbjegava pojava jačeg tlaka u praznom prostoru. Predviđa se utrošak injekcijske mase od cca 1,4 kg/l šupljine.
Stavka obuhvaća pripremu podloge, dobavu i ugradnju injekcijske smjese, sav alat, opremu i radne skele potrebne za potpuno dovršenje stavke.
</t>
  </si>
  <si>
    <t>Obračun prema m' stvarno saniranih pukotina.</t>
  </si>
  <si>
    <t>I.4.3</t>
  </si>
  <si>
    <t xml:space="preserve">Dobava i ugradnja spiralne armature u sljubnice za sanaciju pukotina većih od 5 mm.
Priprema podloge:
- uklanjanje žbuke i čišćenje zida u zoni oštećenja  (obuhvaćeno drugim stavkama)
- ćišćenje sljubnica u zoni oštećenja 
- injektiranje u zoni oštećenja
Ankeri se ugrađuju na pripremljenu podlogu prema detaljima iz projekta.
Izvođenje:
- u pripremljene očišćene sljubnice u zoni pukotina nanijeti mort (karakteristike prema stavci 1.4.1) u debljini sloja od oko 20 mm. Spiralna armatura duljine cca 1 m se ugrađuje u svježi mort (ovisno o pukotini, najmanja dužina armature je 0,5 m sa svake strane pukotine u zidnom elementu). Potrebno je odabrati spiralnu armaturu Ø6 mm. Ugrađenu spiralnu armaturu treba zaštiti mortom, ali prilikom ugradnje treba obratiti pozornost da ostane minimalno 15 mm dubine u sljubnici kako bi bilo dovoljno mjesta za postavljanje mase za fugiranje. Ugradnja prema detaljima iz projekta.
Stavka obuhvaća čišćenje sljubnica, dobavu i ugradnju spiralne armature, mort, sav alat, opremu i radne skele potrebne za potpuno dovršenje stavke.
</t>
  </si>
  <si>
    <t>Obračun prema m' stvarno ugrađene spiralne armature.</t>
  </si>
  <si>
    <t>I.4.4</t>
  </si>
  <si>
    <r>
      <t>Dobava i ugradnja rebraste ili navojne šipke  Ø6  mm od nehrđajućeg čelika (f</t>
    </r>
    <r>
      <rPr>
        <vertAlign val="subscript"/>
        <sz val="9"/>
        <rFont val="Arial"/>
        <family val="2"/>
      </rPr>
      <t>yk</t>
    </r>
    <r>
      <rPr>
        <sz val="9"/>
        <rFont val="Arial"/>
        <family val="2"/>
        <charset val="238"/>
      </rPr>
      <t xml:space="preserve">=500 Mpa) u sljubnice za ojačanje parapeta i nadvoja u uzdužnim nosivim zidovima. Ojačavaju se parapeti i nadvoji jednostrano u fasadnim uzdužnim zidovima i dvostrano u središnjem uzdužnom zidu. Predviđa se ugradnja po 3 reda šipki u parapet ili nadvoj.
Priprema podloge:
- uklanjanje žbuke i čišćenje zida  (obuhvaćeno prethodnim stavkama)
- ćišćenje sljubnica u zoni parapeta i nadvoja
Izvođenje:
- u pripremljene očišćene sljubnice u zoni parapeta i nadvoja nanijeti mort u debljini sloja od oko 20 mm (karakteristike prema stavci 1.4.1). Šipke se ugrađuju  u svježi mort (ovisno o duljini otvora, dužina šipke je dužina otvora + 50 cm sa svake strane otvora). Ugrađenu armaturu treba zaštiti mortom, ali prilikom ugradnje treba obratiti pozornost da ostane minimalno 15 mm dubine u sljubnici kako bi bilo dovoljno mjesta za postavljanje obloge zida. 
Stavka obuhvaća čišćenje sljubnica, dobavu i ugradnju armature, mort,  sav alat, opremu i radne skele potrebne za potpuno dovršenje stavke.
</t>
    </r>
  </si>
  <si>
    <t>Obračun prema m'.</t>
  </si>
  <si>
    <t>I.4.5</t>
  </si>
  <si>
    <t>OJAČANJE I SANACIJA ZIDOVA FRCM SUSTAVOM</t>
  </si>
  <si>
    <t>I.4.5.1</t>
  </si>
  <si>
    <r>
      <t xml:space="preserve">Ojačanje zidova potkrovlja i dimnjaka FRCM sustavom te lokalno ojačanje i sanacija pukotina na mjestima gdje nije predviđena obloga zidova CRM sustavom ili armiranom žbukom, sve prema detaljima i tlocrtima plana pozicija
Nabava i ugradnja sustava ojačanja s mrežom od staklenih vlakana. Na pripremljenu površinu nanosi se sloj bescementnog morta tipa u debljini od 4 mm u kojeg se utiskuje mreža dok je mort još svjež. Mreža se na mjestu spojeva mora preklapati najmanje 25 cm u uzdužnom smjeru i najmanje 10 cm u poprečnom smjeru. Nakon postavljanja mreže nanosi se još jedan sloj morta u debljini od 3 mm. 
Na mjestima gdje se zid u potpunosti oblaže oblogom za ojačanje, nije potrebno koristiti ovu stavku za lokalni popravak pukotina.
Karakteristike ojačanja:
</t>
    </r>
    <r>
      <rPr>
        <b/>
        <sz val="9"/>
        <rFont val="Arial"/>
        <family val="2"/>
      </rPr>
      <t>Mort za TRM /FRCM sustave</t>
    </r>
    <r>
      <rPr>
        <sz val="9"/>
        <rFont val="Arial"/>
        <family val="2"/>
        <charset val="238"/>
      </rPr>
      <t xml:space="preserve">
Osnova: Dvokomponentni predgotovljeni bescementni visokoduktilni mort ojačan vlaknima, na bazi prirodnog hidrauličkog vapna (NHL) i eko-pucolana
Maksimalna veličina agregata: 1,5 mm.
Debljina nanošenja: od 3 do 10 mm po sloju.
Klasifikacija: EN 998-1 - tip GP mort, kategorija CS IV i EN 998-2 - tip G mort, razred M15.
</t>
    </r>
    <r>
      <rPr>
        <b/>
        <sz val="9"/>
        <rFont val="Arial"/>
        <family val="2"/>
      </rPr>
      <t>GFRP mreža (TRM/FRCM sustav)</t>
    </r>
    <r>
      <rPr>
        <sz val="9"/>
        <rFont val="Arial"/>
        <family val="2"/>
        <charset val="238"/>
      </rPr>
      <t xml:space="preserve">
Osnova: AR staklena vlakna i SBR polimer impregnacija ≤45%
Težina: 225g/m2 ±7%
Otvor oka: 25 x 25mm
Vl. čvrstoća: 45kN longitudinalno / 49 kN transverzalno prema ISO 13934-I ili jednakovrijedno
- ekvivalentna debljina ≥ 0,035 mm
- modul elastičnosti ≥ 67 000 MPa</t>
    </r>
  </si>
  <si>
    <t>Obračun prema m2.</t>
  </si>
  <si>
    <t>I.4.5.2</t>
  </si>
  <si>
    <r>
      <rPr>
        <sz val="9"/>
        <rFont val="Arial"/>
        <family val="2"/>
        <charset val="238"/>
      </rPr>
      <t>Ugradnja užadi od staklenih vlakana na mjestima primjene FRCM sustava.</t>
    </r>
    <r>
      <rPr>
        <b/>
        <sz val="9"/>
        <rFont val="Arial"/>
        <family val="2"/>
        <charset val="238"/>
      </rPr>
      <t xml:space="preserve">
</t>
    </r>
    <r>
      <rPr>
        <sz val="9"/>
        <rFont val="Arial"/>
        <family val="2"/>
        <charset val="238"/>
      </rPr>
      <t>Nabava i ugradnja FRP užadi promjera 10 mm od staklenih vlakna za sidrenje mreže za ojačanje u prethodno pripremljene rupe promjera 14 mm dubine 2/3 zida cm. Užad se sidri u konstrukciju 25 cm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Raspored sidrene užadi prema detaljima iz elaborata. Sustav se sastoji od sljedećih proizvoda: FRP užad od staklenih vlakana, temeljnog premaza na osnovi epoksidnih smola, epoksidne smole za impregnaciju, materijala za sidrenje. Predviđa se ugradnja 4 kom/m2.</t>
    </r>
  </si>
  <si>
    <t xml:space="preserve"> Obračun po m'. </t>
  </si>
  <si>
    <t>I.4.6</t>
  </si>
  <si>
    <t>OJAČANJE ZIDOVA CRM SUSTAVOM</t>
  </si>
  <si>
    <t>I.4.6.1</t>
  </si>
  <si>
    <t xml:space="preserve">Dobava i ugradnja CRM sustava za ojačanje zidova tipa
kao Fibrenet RI-STRUCTTURA ili jednakovrijedno________________________. Obloga za jednostrano ili obostrano konstrukcijsko ojačanje zidova. Prije nanošenja sustava potrebno je pripremiti podlogu što je uključeno u cijenu stavke: ukloniti svu dotrajalu žbuku i sve nestabilne dijelove (predmet druge stavke).
Potrebno je ukloniti dotrajao mort iz sljubnica u dubini od 10-15 mm, odnosno do potpunog uklanjanja elemenata koji mogu ugroziti prianjanje novog sloja morta. Podlogu je potrebno očistiti vodom pod niskim pritiskom, a sustav nanositi na navlaženu zidanu podlogu. Prema potrebi prije izvršiti injektiranje ziđa.
</t>
  </si>
  <si>
    <t>Na podlogu se prvo buše rupe za polaganje konektora. Na pripremljenoj podlozi potrebno je izbušiti rupe za sidrenje u sljubnicama zida (min. 4 kom/m2). Rupe je potrebno očistiti komprimiranim zrakom. Ugrađuje se mreža sustava sačinjena od staklenih AR vlakana (alkalno otpornih) i termoreaktivnom smolom vinil-estera tipa kao FibreNet FBMESH_T96 33x33 mm ili jednakovrijedno___________________. Na kutevima se postavlja tvornička L mreža jednakih karakteristika kao osnovna mreža kao FBANG_96. Potrebno osigurati preklop mreža te kutnih elemenata od prema uputama proizvođača sustava kako bi se osigurao mehanički kontinuitet (cca 1,2 m2 mreže/m2 zida). U prethodno izbušene i očišćene rupe ugrađuju se smjesa za sidrenje - vinil esterska smola bez stirena te GFRP konektori odabranog sustava u obliku slova "L". Na svaku priključnu točku konektora postavlja se dodatna mreža dimenzija 15x15 cm, karakteristika kao osnovna mreža. Na dijelovima potrebnog sidrenja GFRP šipkama postavlja se duži L konektor dijagonalno u zidu sa smjesom za sidrenje - prema detaljima iz projekta (na dijelu razlike debljine zidova). Na spojevima i krajevima zidova ugrađuje se dijagonalno duži L konektor, ili spiralni anker Ø 10 mm sa smjesom za sidrenje.</t>
  </si>
  <si>
    <t xml:space="preserve">Nakon ugradnje mreže i konektora nanosi se gotov mort ojačan vlaknima na bazi prirodnog hidrauličnog vapna u debljini 35 mm. Kako bi se spriječilo pucanje morta, elementi CRM sustava moraju biti pokriveni s najmanje 1 cm morta. U slučaju izloženosti morta vanjskim utjecajima, potrebno ga je zaštiti od preranog isušivanja primjenom vlažne jute ili geotekstila.
</t>
  </si>
  <si>
    <t>Stavka uključuje izvedbu cijelog sustava:</t>
  </si>
  <si>
    <r>
      <rPr>
        <b/>
        <sz val="9"/>
        <rFont val="Arial"/>
        <family val="2"/>
      </rPr>
      <t xml:space="preserve">GFRP mreža za CRM sustav
</t>
    </r>
    <r>
      <rPr>
        <sz val="9"/>
        <rFont val="Arial"/>
        <family val="2"/>
      </rPr>
      <t>- uključuje klasične mreže, kutne mreže i dodatne mreže 15x15 cm za konektore</t>
    </r>
    <r>
      <rPr>
        <sz val="9"/>
        <rFont val="Arial"/>
        <family val="2"/>
        <charset val="238"/>
      </rPr>
      <t xml:space="preserve">
- osnova: AR staklena vlakna i impregnacija termoreaktivnom smolom vinil-estera
- otvor oka: 33x33 mm
- vlačna čvrstoća: ≥ f</t>
    </r>
    <r>
      <rPr>
        <vertAlign val="subscript"/>
        <sz val="9"/>
        <rFont val="Arial"/>
        <family val="2"/>
      </rPr>
      <t xml:space="preserve">k,t </t>
    </r>
    <r>
      <rPr>
        <sz val="9"/>
        <rFont val="Arial"/>
        <family val="2"/>
        <charset val="238"/>
      </rPr>
      <t>= 129 kN/m' horizontalno / 98,5 kN/m' vertikalno
- modul elastičnosti ≥ 25 000 Mpa
- izduljenje pri slomu = 1,5%</t>
    </r>
    <r>
      <rPr>
        <sz val="9"/>
        <rFont val="Arial"/>
        <family val="2"/>
      </rPr>
      <t xml:space="preserve"> (± 5%)</t>
    </r>
  </si>
  <si>
    <r>
      <rPr>
        <b/>
        <sz val="9"/>
        <rFont val="Arial"/>
        <family val="2"/>
      </rPr>
      <t>Mort za CRM sustav</t>
    </r>
    <r>
      <rPr>
        <sz val="9"/>
        <rFont val="Arial"/>
        <family val="2"/>
        <charset val="238"/>
      </rPr>
      <t xml:space="preserve">
- osnova: gotovi mort ojačan vlaknima na bazi prirodnog hidrauličnog vapna (NHL)
- tlačna čvrstoća: ≥  15 Mpa - CS IV ( EN1015-11)</t>
    </r>
  </si>
  <si>
    <r>
      <rPr>
        <b/>
        <sz val="9"/>
        <rFont val="Arial"/>
        <family val="2"/>
      </rPr>
      <t>GFRP L konektori za CRM sustav</t>
    </r>
    <r>
      <rPr>
        <sz val="9"/>
        <rFont val="Arial"/>
        <family val="2"/>
      </rPr>
      <t xml:space="preserve">
- osnova: AR (alkalno otporna) staklena vlakna, prethodno zategnut i impregniran termoreaktivnom smolom epoksidnog tipa vinilestera.
- duljina ovisno prema debljini zida     
- vlačna čvrstoća šipke: fk,t ≥ 31 kN 
- modul elastičnosti ≥ 26 500 Mpa</t>
    </r>
  </si>
  <si>
    <r>
      <t xml:space="preserve">Smjesa za sidrenje u zid
</t>
    </r>
    <r>
      <rPr>
        <sz val="9"/>
        <rFont val="Arial"/>
        <family val="2"/>
      </rPr>
      <t>- osnova: vinil esterska smola bez stirena
- specifikacija: HRN EN 1504-6
- pull-out (HRN EN 1881) : ≤ 0,6mm/75 kN</t>
    </r>
    <r>
      <rPr>
        <b/>
        <sz val="9"/>
        <rFont val="Arial"/>
        <family val="2"/>
      </rPr>
      <t xml:space="preserve">
</t>
    </r>
  </si>
  <si>
    <t>Obračun po m2 površine zida.</t>
  </si>
  <si>
    <t>I.4.6.2</t>
  </si>
  <si>
    <t xml:space="preserve">Dobava i ugradnja GFRP šiki sa poboljšanom adhezijom Ø 10 mm  za sidrenje i vertikalno nastavljanje CRM sustava na dijelu međukatnih konstrukcija i promjene debljine zidova - prema detaljima iz projekta. Sidra se ugrađuju Ø 10/30 cm u prethodno izbušene rupe Ø 14 mm i zapunjavaju smjesom za sidrenje na bazi epokidne smole što je također dio stavke. GFRP šipke sidre se u postojeće zidove min. 50 cm, dužina nastavljanja u CRM sustavu također min. 50 cm. Stavka uključuje dobavu i ugradnju GRFP šipke s poboljšanom adhezijom, potrebna bušenja i smjesu za sidrenje, sve alate, rad, materijal i opremu. Predviđena prosječna dužina pojednične šipke je cca 110 cm na 30 cm razmaka.
</t>
  </si>
  <si>
    <r>
      <rPr>
        <b/>
        <sz val="9"/>
        <rFont val="Arial"/>
        <family val="2"/>
      </rPr>
      <t>GFRP šipke s poboljšanom adhezijom</t>
    </r>
    <r>
      <rPr>
        <sz val="9"/>
        <rFont val="Arial"/>
        <family val="2"/>
      </rPr>
      <t xml:space="preserve">
- osnova: polimer ojačan staklenim vlaknima (GFRP)
- obrada šipke: poboljšana adhezija    
- vlačna čvrstoća šipke: fk,t ≥ 560 MPa
- modul elastičnosti  350 000 Mpa (+/- 5%)</t>
    </r>
  </si>
  <si>
    <t>Obračun po m'.</t>
  </si>
  <si>
    <t>I.4.7</t>
  </si>
  <si>
    <r>
      <rPr>
        <b/>
        <sz val="9"/>
        <color theme="1"/>
        <rFont val="Arial"/>
        <family val="2"/>
      </rPr>
      <t>Sanacija nosivih zidova armiranom žbukom, izvodi se jednostrano ili obostrano na nosivim zidovima</t>
    </r>
    <r>
      <rPr>
        <sz val="9"/>
        <color theme="1"/>
        <rFont val="Arial"/>
        <family val="2"/>
      </rPr>
      <t xml:space="preserve">, sistemom nanošenja armirane žbuke na prethodno očišćenu površinu zida od opeke, a nakon ugradnje i sidrenja armaturnih mreža prema statičkom računu. 
Priprema površine prije izvedbe armirane žbuke:  Čišćenje reški unutrašnjih zidova na mjestima gdje je otučena žbuka do dubine od 5 cm u zidu od opeke sa temeljitim otprašivanjem i ispiranjem vodom pod niskim tlakom radi uklanjanje salitre prisutne na površini postupak ponoviti do potpunog uklanjanja i nevezanih dijelova i salitre, sve uz upotrebu odgovarajuće skele. Uključen odvoz i deponiranje. Prema potrebi prije izvršiti injektiranje ziđa.
</t>
    </r>
  </si>
  <si>
    <t>Dobava i postava armature prema statičkom proračunu, sve prema armaturnim planovima, B 500 B.  Potrebno izbušiti rupe te izvesti armirano betonske moždanike cca 20x20x20 cm na rasteru cca 150 x 150 cm, ugraditi armaturni koš moždanika, postaviti mrežu  na zid i pričvrstiti je  na zid konstruktivnim ankerima fi 10 mm koji se buše na licu mjesta, ankeriraju smjesom za sidrenje i savijaju, cca 3 kom/m2. Izrezati mrežu na mjestu izvedbe moždanika radi ugradnje koša. Armaturu moždanika povezati s vanjske strane na mrežu. Sve izvoditi prema projektu ojačanja konstrukcije i svim detaljima izvedbe armirane žbuke. Armiranu žbuku ovako pripremljenih zidova izvesti mortom tlačne čvrstoće M30 (EN 998-2), u debljini od  6-8 cm ovisno o dispoziciji prema projektu. Armiranu žbuku  povezati i sidriti u postojeću konstrukciju prema detaljima iz Glavnog projekta i armaturnim nacrtima.</t>
  </si>
  <si>
    <r>
      <rPr>
        <b/>
        <sz val="9"/>
        <color theme="1"/>
        <rFont val="Arial"/>
        <family val="2"/>
      </rPr>
      <t>Prilikom izvedbe armature na pojedinim pozicijama zida potrebno je</t>
    </r>
    <r>
      <rPr>
        <sz val="9"/>
        <color theme="1"/>
        <rFont val="Arial"/>
        <family val="2"/>
      </rPr>
      <t>:  izvesti ojačanja armaturnim šipkama oko otvora, izvesti ankere, probušiti stropne ploče i izvesti ankere sa smjesom za sidrenje kroz ploču za nastavak armature, izvesti spiralne ankere, izvesti ojačanja kutova i krajeva zidova dodatnim vertikalnim/horizontaknim  šipkama i U i L- vilicama, na mjestima gdje dolazi do smanjenja debljine zida u odnosu na nižu etažu potrebno ugraditi dodatnu armaturu u stropnu ploču za povezivanje zidova u vertikalnom i horizontalnom smjeru. Sve izvesti prema detaljima i nacrtima iz projekta ojačanja konstrukcije. Sva armatura u jediničnoj cijeni. Izvođenje žbuke odobrava nadzorni inženjer nakon pregleda armature.</t>
    </r>
  </si>
  <si>
    <t>Armiranu žbuku ovisno o tipu po uputama proizvođača nanositi u dva sloja.  Prije postavljanja mreže potrebno je kontrolirati da li su svi vodovi instalacija dovršeni i zaštićeni. Bušenje rupa u stavci, sav rad i materijal, radne skele do potpune funkcionalne gotovosti. Stavka uključuje pripremu površine, armaturu, mort, obradu oko otvora, sva potrebna bušenja i sidrenja sa smjesom za sidrenje, izvedbu "džepova", sav alat, opremu, skele, rad i ostalo potrebno za potpuno dovršenje stavke.</t>
  </si>
  <si>
    <t>Obračun po m² plohe zida obrađene  armiranom žbukom.</t>
  </si>
  <si>
    <t>a) žbuka 8 cm</t>
  </si>
  <si>
    <t>b) žbuka 6 cm</t>
  </si>
  <si>
    <t>b) armatura prema izvedbenom projektu i statičkom proračunu - uključena i sva dodatna rubna ojačanja, ankeri, vilice i ostala armatura obloge sukladno projektu</t>
  </si>
  <si>
    <t>I.4.8</t>
  </si>
  <si>
    <r>
      <rPr>
        <b/>
        <sz val="9"/>
        <color theme="1"/>
        <rFont val="Arial"/>
        <family val="2"/>
      </rPr>
      <t>Dobava materijala i zapunjavanje otvora postojećih dimovodnih i ventilacionih kanala.</t>
    </r>
    <r>
      <rPr>
        <sz val="9"/>
        <color theme="1"/>
        <rFont val="Arial"/>
        <family val="2"/>
      </rPr>
      <t xml:space="preserve"> Zapunjavanje kanala se izvodi prije izvedbe ojačanja postojećeg zida CRM sustavom ili armiranom žbukom. Prije zalijevanja potrebno je detaljno očistiti dimovodne kanale od čađe. Potrebno izvesti rupe za ulijevanje betona u postojećem zidu prema detalju, zatim zapuniti dimovodne kanale u zidovima i pločama sitnozrnatim betonom. Zapuniti probušene rupe u postojećem zidu te izvesti ojačanje postojećeg zida oblogom prema projektu (predmet druge stavke). Zapunjavanje dimovodnih kanala izvesti od niže prema višoj etaži. Ugrađuje se beton razreda tlačne čvrstoće C 16/20, frakcije 0-8 mm žitke konzistencije. Zapunjavanje se odnosi na kanale koji nisu u funkciji. Izvesti sve prema projektu konstrukcije i detaljima. U cijeni sav materijal, rad, transporti, beton, oplata, bušenje otvora, radna skela i ostalo, sve do potpune funkcionalne gotovosti.
Obračun prema m3 betona.</t>
    </r>
  </si>
  <si>
    <t>I.4.9</t>
  </si>
  <si>
    <t>OJAČANJE AB GREDA I STUPOVA FRP SUSTAVOM</t>
  </si>
  <si>
    <t>I.4.9.1</t>
  </si>
  <si>
    <r>
      <rPr>
        <sz val="9"/>
        <rFont val="Arial"/>
        <family val="2"/>
        <charset val="238"/>
      </rPr>
      <t xml:space="preserve">Ojačanje greda i stupova FRP tkaninom. </t>
    </r>
    <r>
      <rPr>
        <b/>
        <sz val="9"/>
        <rFont val="Arial"/>
        <family val="2"/>
        <charset val="238"/>
      </rPr>
      <t xml:space="preserve">
</t>
    </r>
    <r>
      <rPr>
        <sz val="9"/>
        <rFont val="Arial"/>
        <family val="2"/>
        <charset val="238"/>
      </rPr>
      <t>Dobava i ugradnja sustava ojačanja sa tkaninom od krabonskih vlakana širine 30 cm prema shemi iz projekta. Ugradnja „suhim”/„mokrim” postupkom uporabom dvokomponentne epoksidne smole za impregnaciju tkanine i lijepljenje na podlogu. Platno se lijepi na prethodno pripremljenu podlogu koja mora biti otprašena i bez nevezanih dijelova. Na zalijepljeno platno nanosi se novi sloj epoksidnoga ljepila koje se posipava kvarcnim pijeskom do potpune zasićenosti. Radove treba izvoditi izvođač obučen od strane proizvođača materijala.</t>
    </r>
    <r>
      <rPr>
        <b/>
        <sz val="9"/>
        <rFont val="Arial"/>
        <family val="2"/>
        <charset val="238"/>
      </rPr>
      <t xml:space="preserve">
</t>
    </r>
    <r>
      <rPr>
        <sz val="9"/>
        <rFont val="Arial"/>
        <family val="2"/>
        <charset val="238"/>
      </rPr>
      <t xml:space="preserve">Ugradnja tkanine prema specifikaciji i uputama proizvođača sustava. 
Karakteristike FRP tkanine:
• vrsta vlakna: karbonska vlakna
• gustoća:  1,80 g/cm3
• debljina: 0,129 mm
• modul elastičnosti: 230 000 MPa
• vlačna čvrstoća: 4900 MPa
• izduženje:  1,7 %
Sustav se sastoji od:
- tkanine od karbonskih vlakana, temeljnog premaza na osnovi epoksidnih smola, normalno vezujućeg epoksidnog morta za izravnavanje podloge i epoksidne smole za impregnaciju tkanine od karbonskih vlakana.
Na mjestu ojačanja greda potrebno je ugraditi užad od FRP vlakna.
Obračun po m' ugrađene tkanine.
</t>
    </r>
  </si>
  <si>
    <t>I.4.9.2</t>
  </si>
  <si>
    <r>
      <rPr>
        <sz val="9"/>
        <rFont val="Arial"/>
        <family val="2"/>
        <charset val="238"/>
      </rPr>
      <t xml:space="preserve">Ugradnja užadi od karbonskih vlakana </t>
    </r>
    <r>
      <rPr>
        <b/>
        <sz val="9"/>
        <rFont val="Arial"/>
        <family val="2"/>
        <charset val="238"/>
      </rPr>
      <t xml:space="preserve">
</t>
    </r>
    <r>
      <rPr>
        <sz val="9"/>
        <rFont val="Arial"/>
        <family val="2"/>
        <charset val="238"/>
      </rPr>
      <t xml:space="preserve">Nabava i ugradnja FRP užadi promjera 10 mm od karbonskih vlakna za sidrenje tkanine za ojačanje greda u prethodno pripremljene rupe promjera 14 mm dubine 30 cm. Užad se postavlja na krajeve greda za sidrenje tkanine te na vrhu i dnu stupova.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Raspored sidrene užadi prema detaljima iz elaborata. Sustav se sastoji od sljedećih proizvoda: FRP užad od karbonskih vlakana, temeljnog premaza na osnovi epoksidnih smola, epoksidne smole za impregnaciju, materijala za sidrenje. 
</t>
    </r>
  </si>
  <si>
    <t xml:space="preserve">Obračun po m' ugrađene užadi. </t>
  </si>
  <si>
    <t>I.4.9.3</t>
  </si>
  <si>
    <t xml:space="preserve">Ojačanje greda FRP lamelama.
Nabava i ugradnja sustava ojačanja karbonskim lamelama širine 10 cm. Na pripremljenu podlogu nanosi se sloj epoksidnog ljepila u širini odabrane karbonske lamele. Nakon uklanjanja zaštitne folije sa strane lamele koja će se lijepiti, nanosi se tanki sloj  epoksidnog ljepila i na lamelu. Pripremljenu lamelu utisnuti u svježe nanešeni sloj epoksida na podlozi. Nakon ugradnje lamela površinu je potrebno posipati sa kvarcnim pijeskom. Radove treba izvoditi izvođač obučen od strane proizvođača materijala. Izvoditi prema uputama proizvođača.
Karakteristike materijala:
• vrsta lamele: karbonska
• gustoća:  1,60 g/cm3
• debljina: 1,2 mm
• modul elastičnosti: 170 000 MPa
• vlačna čvrstoća: 3100 MPa
• izduženje:  1,8 %
Sustav se sastoji od:
lamela od karbonskih vlakana, dvokomponentnog epoksidnog ljepila, temeljnog premaza na osnovi epoksidnih smola.
</t>
  </si>
  <si>
    <t>Obračun je po m' izvedenog ojačanja lamelama.</t>
  </si>
  <si>
    <t>UKUPNO I.4. SANACIJA I OJAČANJE POSTOJEĆIH ZIDOVA, STUPOVA I GREDA</t>
  </si>
  <si>
    <t>I.5.</t>
  </si>
  <si>
    <t>I.5.1</t>
  </si>
  <si>
    <t>Izvedba sondažnih jama za utvrđivanje geometrije temeljne konstrukcije.
Obzirom da nisu pouzdano poznate dimenzije i geometrija postojećih temelja, prije početka radova ojačanja potrebno je od strane Izvođača izvesti sondažne jame i utvrditi stvarnu geometriju temeljne konstrukcije. Pozicije sondažnih jama utvrditi sa Projektantom konstukcije i stručnim nadzorom. Ukoliko je stvarno stanje različito od projektiranog, potrebna je prilagodba projektnog rješenja.</t>
  </si>
  <si>
    <t>I.5.2</t>
  </si>
  <si>
    <t xml:space="preserve">Iskop sraslog tla kategorije C za izradu nove temeljne konstrukcije.
Iskop za nove temelje vrši se u širini novih temelja, dubina ovisi o zatečenom stanju, odnosno dubini postojećih temelja. U cijenu uključen iskop sa planiranjem dna iskopa, eventualno crpljenje oborinske, odnosno podzemne vode. U cijenu uključen utovar, odvoz i deponiranje materijala, sav rad  alati, oprema i strojevi potrebni za potpuno dovršenje stavke. 
Obračun po m3 stvarnog iskopa tla u sraslom stanju. 
</t>
  </si>
  <si>
    <t>a) iskop tla</t>
  </si>
  <si>
    <t>b) utovar, odvoz i deponiranje materijala</t>
  </si>
  <si>
    <t>I.5.3</t>
  </si>
  <si>
    <t xml:space="preserve">Iskop sraslog tla kategorije C za izradu AB podne ploče podruma.
Iskop cca 15, cm ovisno o zatečnom stanju postojećih slojeva, odnosno 5 cm niže u odnosu na donju kotu nove podne ploče. U cijenu uključen iskop sa planiranjem dna iskopa, eventualno crpljenje oborinske, odnosno podzemne vode. U cijenu uključen utovar, odvoz i deponiranje materijala, sav rad  alati, oprema i strojevi potrebni za potpuno dovršenje stavke. 
Obračun po m3 stvarnog iskopa tla u sraslom stanju. 
</t>
  </si>
  <si>
    <t>I.5.4</t>
  </si>
  <si>
    <t>Nasipavanje oko novo izvedenih temelja kamenim rastresitim materijalom.
Nasipavanje materijalom iz iskopa i zbijanje oko temeljne konstrukcije u slojevima debljine do 30 cm do potpune zbijenosti.  Nasipavanje se vrši oko temelja u slučaju većeg iskopa od projektom predviđenog temelja. Stavka obuhvaća razastiranje materijala, grubo i fino niveliranje i sabijanje. Obračun vršiti prema stvarnim količinama nasutog i zbijenog materijala uz odobrenje nadzornog inženjera.
Obračun po m3 stvarno nasutog materijala.</t>
  </si>
  <si>
    <t>UKUPNO I.5. IZVEDBA NOVIH TEMELJA</t>
  </si>
  <si>
    <t>I.6.</t>
  </si>
  <si>
    <t>BETONSKI I ARMIRANOBETONSKI RADOVI</t>
  </si>
  <si>
    <t>I.6.1</t>
  </si>
  <si>
    <t xml:space="preserve">Dobava materijala i izvedba podložnog sloja betona debljine 5 cm ispod novih AB temelja i armirano betonske podne ploče podruma, beton razreda tlačne čvrstoće C 12/15.  Podložni beton se izvodi na isplaniranom temeljnom tlu nakon iskopa. Stavka obuhvaća dobavu materijala, transport, izradu, ugradnju betona i njegu betona, te sva potrebna ispitivanja i dokaze kvalitete.  Izvesti sve prema projektu konstrukcije i detaljima.  U cijeni doprema i ugradnja betona, armatura, rad i svi transporti do potpune funkcionalne gotovosti. </t>
  </si>
  <si>
    <t>I.6.2</t>
  </si>
  <si>
    <t>TEMELJNA KONSTRUKCIJA</t>
  </si>
  <si>
    <t>I.6.2.1</t>
  </si>
  <si>
    <r>
      <t xml:space="preserve">Nabava, prijevoz i ugradnja armature, za izradu novih temelja u podrumskoj etaži - rebrasta armatura, B500B.
Ugradnja prema izvedbenoj dokumentaciji iz projekta, a u cijenu su uključeni nabava i prijevoz čelika za armiranje; razvrstavanje i čišćenje, sječenje i savijanje; prijevozi i prijenosi na gradilištu; postavljanje, podlaganje i vezanje te eventualno zavarivanje; uključivo sav rad, materijal, opremu, radne skele, odnosno sve potrebno za dovršenje i postavljanje u projektirani položaj. U postojećim temeljima potrebno je odštemati niše za moždanike u naznačenim zonama te izvesti moždanike, armirati prema detalju iz Glavnog i Izvedbenog projekta. AB ojačanja postojećih temelja je potrebno dodatno sidriti ankerima u postojeći temelj, injektirati epoksi smjesom, sve prema projektu konstrukcije i detaljima. U cijeni obuhvatiti pripremni rad, šlicanja postojećih temelja suterena radi ugradnje moždanika, sidrene ankere, </t>
    </r>
    <r>
      <rPr>
        <u/>
        <sz val="9"/>
        <rFont val="Arial"/>
        <family val="2"/>
      </rPr>
      <t>epoxy smjesu za sidrenje</t>
    </r>
    <r>
      <rPr>
        <sz val="9"/>
        <rFont val="Arial"/>
        <family val="2"/>
        <charset val="238"/>
      </rPr>
      <t xml:space="preserve"> i armaturu temelja. Izvesti sve prema projektu konstrukcije i detaljima. 
</t>
    </r>
  </si>
  <si>
    <t>Obračun je po kg ugrađene armature.</t>
  </si>
  <si>
    <t>I.6.2.2</t>
  </si>
  <si>
    <t xml:space="preserve">Dobava i ugradnja betona za izradu novih armiranobetonskih temelja prema projektnoj dokumentaciji. Ugrađuje se beton razreda tlačne čvrstoće C 30/37, frakcije 8-16 mm. Izvedba prema nacrtima, detaljima i uvjetima iz projekta. U jediničnu cijenu su uključeni nabava betona, svi prijevozi i prijenosi, izrada, montaža i demontaža potrebne oplate i skele, rad na ugradnji i njezi betona, te sav drugi potrebni rad i materijal. Površina za ugradnju betona treba biti čista te hrapava, a prije betoniranja postojeću površinu premazati kontakt vezom za spoj novog i postojećeg betona što je uključeno u cijenu stavke.
</t>
  </si>
  <si>
    <t>- beton C30/37</t>
  </si>
  <si>
    <t>- oplata</t>
  </si>
  <si>
    <t>I.6.3</t>
  </si>
  <si>
    <t>Dobava betona C 30/37 sa svim potrebnim plastifikatorima za izvedbu nove AB podne ploče debljine 20 cm. U stavku je uključena dobava, priprema, ugradnja i njega betona. Dobava, čišćenje, ispravljanje, sječenje, savijanje, postavljanje i vezivanje armaturnog čelika B500B. Obračun prema kg stvarno ugrađene armature, odnosno m3 stvarno ugrađenog betona.</t>
  </si>
  <si>
    <t>- beton</t>
  </si>
  <si>
    <t>- armatura</t>
  </si>
  <si>
    <t>I.6.4</t>
  </si>
  <si>
    <t>OJAČANJE GREDA I STUPOVA AB OBLOGOM</t>
  </si>
  <si>
    <t>I.6.4.1</t>
  </si>
  <si>
    <t xml:space="preserve">Nabava, prijevoz i ugradnja armature, rebrasta armatura, B500B, za izradu AB obloge stupova i greda i zidova u podrumu, prizemlju i mezaninu.
Ugradnja prema detaljima iz projekta, a u cijenu su uključeni nabava i prijevoz čelika za armiranje; razvrstavanje i čišćenje, sječenje i savijanje; prijevozi i prijenosi; postavljanje, podlaganje i vezanje te eventualno zavarivanje Na mjestima različitih debljina zidova formirati gredu u stropu, u slučaju većih razlika u debljinama sidriti prema detalju s navojnom šipkom i ankeriranjem u postojeće zidove - sve prema detaljima iz Glavnog i Izvedbenog projekta. Izvesti sve prema projektu konstrukcije i detaljima. U cijeni obuhvatiti pripremni rad, šlicanja postojećih zidova  i stupova, potrebna bušenja stupova, sidrene ankere, navojne šipke s maticom i pločevinom, epoxy smjesu za sidrenje i armaturu.
</t>
  </si>
  <si>
    <t>Bušenje rupa kroz postojeći AB stup debljine cca 75 cm uključujući smjesu za sidrenje i navojne šipke Ø20 prema detalju iz projekta</t>
  </si>
  <si>
    <t>I.6.4.2</t>
  </si>
  <si>
    <t xml:space="preserve">Doprema i ugradnja betona za izradu armiranobetonske obloge stupova i greda u prizemlju, podrumu i mezaninu debljine 10-30 cm.
Ugrađuje se beton razreda tlačne čvrstoće C30/37 u oplati (uključivo i izrada projekta oplate prema potrebi). Izvedba prema nacrtima, detaljima i uvjetima iz projekta. U jediničnu cijenu su uključeni nabava betona, svi prijevozi i prijenosi, izrada, montaža i demontaža potrebne oplate i skele, rad na ugradnji i njezi betona, te sav drugi potrebni rad i materijal. Površina za ugradnju betona treba biti čista te hrapava, a prije betoniranja postojeću površinu premazati kontakt vezom za spoj novog i postojećeg betona što je uključeno u cijenu stavke. Obradu postojeće površine stupova i greda uključiti u jediničnu cijenu stavke. Radove izvoditi uz prisustvo i odobrenje Nadzornog inženjera uz sve potrebne podupore.
Obračun je po m3 ugrađenog betona i m2 ugrađene oplate.
</t>
  </si>
  <si>
    <t>I.6.5</t>
  </si>
  <si>
    <t>AB OBLOGA U PODRUMU</t>
  </si>
  <si>
    <t>I.6.5.1</t>
  </si>
  <si>
    <r>
      <t>Nabava i ugradnja armature, za izradu armiranobetonske obloge podrumskih zidova debljine 20 cm - rebrasta armatura, B500B.
Ugradnja prema izvedbenoj dokumentaciji iz projekta, a u cijenu su uključeni nabava i prijevoz čelika za armiranje; razvrstavanje i čišćenje, sječenje i savijanje; prijevozi i prijenosi na gradilištu; postavljanje, podlaganje i vezanje te eventualno zavarivanje; uključivo sav rad, materijal, opremu, radne skele, odnosno sve potrebno za dovršenje i postavljanje u projektirani položaj.</t>
    </r>
    <r>
      <rPr>
        <sz val="9"/>
        <rFont val="Arial"/>
        <family val="2"/>
      </rPr>
      <t xml:space="preserve"> Za spoj postojećih i novih elemenata izvesti "džepove" te dodatno povezati ankerima sa smjesom za sidrenje na bazi epoxyja. Armirati prema detalju iz Glavnog i Izvedbenog projekta. Na spoju sa međukatnom konstrukcijom potrebno je povezati novu i postojeću armaturu. U cijeni obuhvatiti pripremni rad, ugradnju moždanika sa šlicanjem, ugradnju premosne grede u slučaju razlike u debljini zidova, sidrene ankere, </t>
    </r>
    <r>
      <rPr>
        <u/>
        <sz val="9"/>
        <rFont val="Arial"/>
        <family val="2"/>
      </rPr>
      <t>epoxy smjesu za sidrenje,</t>
    </r>
    <r>
      <rPr>
        <sz val="9"/>
        <rFont val="Arial"/>
        <family val="2"/>
      </rPr>
      <t xml:space="preserve"> i armaturu. Izvesti sve prema projektu konstrukcije i detaljima. </t>
    </r>
    <r>
      <rPr>
        <sz val="9"/>
        <rFont val="Arial"/>
        <family val="2"/>
        <charset val="238"/>
      </rPr>
      <t xml:space="preserve">
Obračun je po kg ugrađene armature.</t>
    </r>
  </si>
  <si>
    <t>I.6.5.2</t>
  </si>
  <si>
    <t xml:space="preserve">Dobava i ugradnja betona za armiranobetonske obloge podrumskog zida u debljini 20 cm sa pojačanjima unutar zida. U slučaju razlike u debljini zidova podruma i prizemlja, izvesti premosnu gredu što je uključeno u cijenu stavke. Ugrađuje se beton razreda tlačne čvrstoće C30/37 u oplati (uključivo i izrada projekta oplate prema potrebi). Izvedba prema nacrtima, detaljima i uvjetima iz projekta. U jediničnu cijenu su uključeni nabava betona, svi prijevozi i prijenosi, izrada, montaža i demontaža potrebne oplate i skele, rad na ugradnji i njezi betona, te sav drugi potrebni rad i materijal. Površina za ugradnju betona treba biti čista te hrapava, a prije betoniranja postojeću površinu premazati kontakt vezom za spoj novog i postojećeg betona što je uključeno u cijenu stavke. U jediničnu cijenu uključiti otežan rad uslijed betoniranja zabatnih zidova uz postojeće elemente zbog pritiska na susjedni zid prilikom betoniranja svježeg betona.  Radove izvoditi uz prisustvo i odobrenje Nadzornog inženjera uz sve potrebne podupore.
</t>
  </si>
  <si>
    <t>I.6.6</t>
  </si>
  <si>
    <t>AB ZIDOVI</t>
  </si>
  <si>
    <t>I.6.6.1</t>
  </si>
  <si>
    <t>Nabava, prijevoz i ugradnja armature, rebrasta armatura, B500B, za izradu novih armiranobetonskih zabatnih zidova debljine 25 cm u prizemlju, mezaninu i 1. katu te novih AB zidova u podrumu i prizemlju.
Ugradnja prema detaljima iz projekta, a u cijenu su uključeni nabava i prijevoz čelika za armiranje; razvrstavanje i čišćenje, sječenje i savijanje; prijevozi i prijenosi; postavljanje, podlaganje i vezanje te eventualno zavarivanje. Spoj postojećih i novih zidova izvesti ankerima sa smjesom za sidrenje na bazi epoxyja. Na mjestima različitih debljina zidova formirati gredu u stropu, u slučaju većih razlika u debljinama sidriti prema detalju s navojnom šipkom i ankeriranjem u postojeće zidove - sve prema detaljima iz Glavnog i Izvedbenog projekta. U cijeni obuhvatiti pripremni rad, šlicanja postojećih zidova, sidrene ankere, navojne šipke s maticom, epoxy smjesu za sidrenje i armaturu.
Obračun je po kg ugrađene armature</t>
  </si>
  <si>
    <t>a) zabatni AB zidovi debljine 25 cm prizemlja, mezanina i 1. kata</t>
  </si>
  <si>
    <t>b) novi AB zidovi dizala 16-25 cm</t>
  </si>
  <si>
    <t>c) novi AB zidovi u podrumu i prizemlju 40-50 cm</t>
  </si>
  <si>
    <t>I.6.6.2</t>
  </si>
  <si>
    <t xml:space="preserve">Doprema i ugradnja betona za izradu novih armiranobetonskih zabatnih zidova debljine 25 cm u prizemlju, mezaninu i 1. katu te novih AB zidova u podrumu i prizemlju.
Ugrađuje se beton razreda tlačne čvrstoće C30/37 u oplati (uključivo i izrada projekta oplate). Izvedba prema nacrtima, detaljima i uvjetima iz projekta.  U jediničnu cijenu su uključeni nabava betona, svi prijevozi i prijenosi, izrada, montaža i demontaža potrebne oplate i skele, rad na ugradnji i njezi betona, te sav drugi potrebni rad i materijal. U jediničnu cijenu uključiti otežan rad uslijed betoniranja zabatnih zidova uz postojeće elemente zbog pritiska na susjedni zid prilikom betoniranja svježeg betona. Radove izvoditi uz prisustvo i odobrenje Nadzornog inženjera.
Obračun je po m3 ugrađenog betona i m2 ugrađene oplate
</t>
  </si>
  <si>
    <t>I.6.7</t>
  </si>
  <si>
    <t>Dobava materijala i izrada horizontalnih i vertiklanih serklaža svih novih zidova od šuplje opeke . Beton klase C 30/37 prema HRN EN 206, rebrasta armatura B 500 B. Izvedba serklaža prema detaljima iz projekta. U jediničnu cijenu su uključeni rad, nabava, prijevoz, montaža i demontaža potrebne oplate i radne skele, te sav drugi potreban alat i materijal. 
Obračun po m3 betona, m2 oplate i kg armature.</t>
  </si>
  <si>
    <t>I.6.8</t>
  </si>
  <si>
    <t>Dobava materijala i izrada horizontalnih greda na mjestima različitih debljina zidova prema detaljima iz projekta. Beton klase C 30/37 prema HRN EN 206, rebrasta armatura B 500 B.
Ugradnja prema detaljima iz projekta. Ankeriranje izvesti smjesom za sidrenje na bazi epoxyja što je uključeno u cijenu stavke.U jediničnu cijenu su uključeni rad, nabava, prijevoz, montaža i demontaža potrebne oplate i radne skele, te sav drugi potreban alat i materijal. 
Obračun po m3 betona, m2 oplate i kg armature.</t>
  </si>
  <si>
    <t>UKUPNO I.6. BETONSKI I ARMIRANOBETONSKI RADOVI</t>
  </si>
  <si>
    <t>I.7.</t>
  </si>
  <si>
    <t>I.7.1</t>
  </si>
  <si>
    <t>Novo omeđeno ziđe.
Dobava materijala i izrada novog omeđenog ziđa debljine 30 cm.
Zidanje šupljom blok opekom prema zahtjevima norme HRN EN 771- 1:2011 u produžnom mortu klase M10 prema HRN EN 998-I. Zid omeđen armiranobetonskim horizontalnim i vertikalnim serklažima (predmet druge stavke). Zupčasti spoj sa vertikalnim serklažima. U jediničnu cijenu su uključeni rad, nabava, prijevoz, montaža i demontaža potrebne oplate i radne skele, te sav drugi potreban alat i materijal. 
Obračun po m3 zida.</t>
  </si>
  <si>
    <t>I.7.2</t>
  </si>
  <si>
    <t>Prezidavanje dijela nosivog središnjeg zida na  3. i 4. katu te zapunjavanje dijelova postojećih zidova punom opekom.
Dobava materijala i sanacija postojećeg zida debljine 60 cm prezidavanjem punom opekom prema zahtjevima norme HRN EN 771-1:2011 u produžnom mortu minimalno klase M5 prema HRN EN 998-I. Koristiti punu opeku i mort prema izvornom materijalu. Debljina zida prema izvornoj debljini uklonjenog zida.
Prilikom uklanjanja dijela zida potrebno je izvesti podupiranje stropne konstrukcije što je uključeno u cijenu stavke.
U jediničnu cijenu su uključeni rad, nabava, prijevoz, montaža i demontaža potrebne oplate i radne skele, te sav drugi potreban alat i materijal.
Uklanjanje zida predmet je druge stavke.
Obračun po m3.</t>
  </si>
  <si>
    <t xml:space="preserve"> - prezidavanje uzdužnog zida debljine cca 60 cm</t>
  </si>
  <si>
    <t xml:space="preserve"> - zapunjavanje zidova punom opekom</t>
  </si>
  <si>
    <t>UKUPNO I.7. ZIDARSKI RADOVI</t>
  </si>
  <si>
    <t>I.8.</t>
  </si>
  <si>
    <t>SANACIJA KROVIŠTA</t>
  </si>
  <si>
    <t>I.8.1</t>
  </si>
  <si>
    <t>Sanacija i ojačanje drvenog krovišta. Nakon detaljnog pregleda nosivih elemenata i pokrova izvršiti eventualnu zamjenu dotrajalih nosivih elemenata drvene konstrukcije koja će se utvrditi u dogovoru s Nadzornim inženjerom.
Sanacija i ojačanje drvenog krovišta krovišta izvest će se lokalno dodavanjem čeličnih pločevina (flahova) debljine 3 mm, odnosno 4 mm ili  čeličnim profilima na dijelovima konstrukcije drvenog krovišta gdje je potrebno. Čelični elementi trebaju biti zaštićeni antikorozivnom zaštitom, klasa čelika S 235. Spojevi se ostvaruju čeličnim vijcima M8-M20, klasa 5.6, te vijcima za drvo. Na mjestima gdje su drveni elementi krovišta oštećeni potrebno je postaviti nove drvene elemente - četinari II klase. Prije početka radova izvršiti detaljan pregled krovišta. Radove izvoditi prema izmjeri na licu mjesta. Drvene elemente potrebno je zaštiti fungicidnim premazima. U cijeni je uključen sav materijal sa dobavom i ugradnjom, svi transporti potrebni za izvođenje radova te sav pričvrsni pribor. Spojna sredstva nisu posebno iskazana i potrebno ih je uračunati u jednične cijene.</t>
  </si>
  <si>
    <t>a) novi drveni elementi (grednik, kladice, rogovi)</t>
  </si>
  <si>
    <t>b) čelični profili, pločevine i spojni elementi</t>
  </si>
  <si>
    <t>I.8.2</t>
  </si>
  <si>
    <t>Uklanjanje pokrova, horizontalni i vertikalni transport, razvrstavanje, čišćenje i privremeno skladištenje. Uklanjanje letvi do rogova. Dobava i ugradnja novih OSB ploča debljine 12 mm na postojeće krovne rogove. U cijeni je uključen sav materijal sa dobavom i ugradnjom, svi transporti potrebni za izvođenje radova te sav pričvrsni pribor. Spojna sredstva nisu posebno iskazana i potrebno ih je uračunati u jednične cijene.
Obračun po m2.</t>
  </si>
  <si>
    <t>a) Uklanjanje pokrova i letvi</t>
  </si>
  <si>
    <t>b) Izvedba OSB ploča</t>
  </si>
  <si>
    <t>UKUPNO I.8. SANACIJA KROVIŠTA</t>
  </si>
  <si>
    <t>REKAPITULACIJA</t>
  </si>
  <si>
    <t>1.</t>
  </si>
  <si>
    <t>2.</t>
  </si>
  <si>
    <t>3.</t>
  </si>
  <si>
    <t>4.</t>
  </si>
  <si>
    <t>5.</t>
  </si>
  <si>
    <t>6.</t>
  </si>
  <si>
    <t>7.</t>
  </si>
  <si>
    <t>8.</t>
  </si>
  <si>
    <t>GRAĐEVINSKI RADOVI - KONSTRUKCIJA UKUPNO (bez PDV-a):</t>
  </si>
  <si>
    <t>PDV</t>
  </si>
  <si>
    <t>GRAĐEVINSKI RADOVI - KONSTRUKCIJA UKUPNO:</t>
  </si>
  <si>
    <t>ELEKTROTEHNIKA</t>
  </si>
  <si>
    <t>1. UVODNE NAPOMENE</t>
  </si>
  <si>
    <t>Sve radove potrebno je izvesti prema opisima iz troškovnika i u svemu prema projektima, tehničkom opisu, proračunima, shemama, detaljima i svim važećim tehničkim propisima, hrvatskim normama, odredbama Zakona o gradnji kao i uputama proizvođača materijala i opreme te pravilima elektro struke.</t>
  </si>
  <si>
    <t>Izvođač radova dužan je po završetku radova dostaviti investitoru upute za rukovanje instalacijama i uređajima na hrvatskom jeziku.</t>
  </si>
  <si>
    <t>Prije početka izvođenja radova, izvođač je dužan izvršiti pregled objekta i o eventualnim odstupanjima projekta od stvarnog stanja pismeno upozoriti investitora.</t>
  </si>
  <si>
    <t>Izvođač radova se mora upoznati s projektnom dokumentacijom prije početka izvođenja radova. Ako uoči nedostatke, treba odmah s uočenim nedostacima upoznati investitora (nadzornog inženjera) i projektanta.</t>
  </si>
  <si>
    <t>Prije početka radova treba odrediti točnu trasu kabela, a tek onda početi s polaganjem vodova i izvođenjem instalacija. Kod toga treba paziti na propisani razmak u odnosu na druge instalacije.</t>
  </si>
  <si>
    <t xml:space="preserve">Mijenjanje projekta od strane izvođača bez pismenih odobrenja investitora (nadzornog inženjera) i projektanta nije dozvoljeno.  </t>
  </si>
  <si>
    <t>Izvođač treba tijekom izvođenja radova na objektu voditi građevinski dnevnik u koji upisuje početak izvođenja radova na objektu, svakodnevno upisuje broj ljudi na radu i poslove koje su obavili, a po potrebi i ostale stavke (vremenski uvjeti, temperatura). U knjigu nadzorni inženjer i investitor upisuju primjedbe na izvedene radove i eventualne promjene prema projektu.</t>
  </si>
  <si>
    <t>Radi normalnog odvijanja radova izvoditelj je dužan izvesti sve građevinske predradnje, osigurati prostoriju za smještaj materijala i alata.</t>
  </si>
  <si>
    <t>9.</t>
  </si>
  <si>
    <t>Prije stavljanja instalacije u pogon i stručnog pregleda izvođač je dužan izvršiti mjerenja i ispitivanja u svemu prema zahtijevima iz projekta. Za sva mjerenja i ispitivanja koja su izvršena sastaviti odgovarajuće izvještaje, a sva potrebna mjerenja moraju biti uračunati u jedinične cijene i neće se posebno plaćati izuzev ako je to izričito stavkom troškovnika traženo i nuđeno.</t>
  </si>
  <si>
    <t>Izvođač za svoje radove daje garanciju. Garantni rok počinje teći od dana tehničkog prijema instalacije, odnosno od dana predaje instalacije na upotrebu investitoru. Izvođač je dužan otkloniti sve nedostatke u garantnom roku. Ako se izvođač ne odazove na poziv investitora da otkloni nedostatke, investitor će iste otkloniti po trećem licu na teret izvođača.</t>
  </si>
  <si>
    <t>Sav korišteni materijal kod izvođenja instalacija mora odgovarati postojećim propisima i normama, kao i popisu u troškovniku. Radove treba izvesti točno po nacrtu i opisu, a po uputama projektanta i nadzornog inženjera. Radove izvesti stručno i solidno.</t>
  </si>
  <si>
    <t>Investitor je dužan da tijekom čitave izgradnje objekta osigura stručni nadzor nad izvođenjem radova.</t>
  </si>
  <si>
    <t>Tijekom izvođenja radova izvođač je dužan unositi sve trase i pozicije opreme u izvedbeni projekt, a po završetku radova treba predati investitoru projekt stvarno izvedenog stanja.</t>
  </si>
  <si>
    <t>14.</t>
  </si>
  <si>
    <t>Puštanje instalacije u eksploataciju dozvoljeno je tek nakon obavljenog stručnog pregleda i dobivanja dozvole ili minimalno tehničkih uvjeta za poslovne prostore. Ako se tehnički pregled ne obavlja puštanje instalacije u pogon je dozvoljeno nakon obavljenog internog tehničkog pregleda ovlaštenih osoba investitora.</t>
  </si>
  <si>
    <t>15.</t>
  </si>
  <si>
    <t>Ako troškovnikom i tehničkim opisom nije drugačije navedeno, narudžba materijala obuhvaća isporuku pripadajućeg materijala i proizvoda uključujući istovar, skladištenje i otpremu do mjesta ugradnje.</t>
  </si>
  <si>
    <t>16.</t>
  </si>
  <si>
    <t>Za sav ugrađeni materijal i proizvode treba osigurati i priložiti izjave o svojstvima ( izjave o sukladnosti ), dokaze o ispravnosti i kvaliteti, od ovlaštene organizacije. Ako nije u tekstu od strane investitora drugačije napisano, ponuđač se obvezuje za ponuđene proizvode, prije ugradnje, dokazati kvalitet proizvoda i priložiti izjave o svojstvima. Ugradnju opreme pismeno odobravaju projektant i nadzorni inženjer. To naročito važi za proizvode kojima se kvaliteta (vrijednost) ne vidi na temelju tehničkih podataka.</t>
  </si>
  <si>
    <t>17.</t>
  </si>
  <si>
    <t>Naročitu pažnju, kod pakiranja, transporta i skladištenja na gradilištu, treba posvetiti kod:</t>
  </si>
  <si>
    <t>- razdjelnika
- uključnih uređaja 
- rasvjetnih tijela ili drugih osjetljivih dijelova uređaja.</t>
  </si>
  <si>
    <t>Zagađeni ili oštećeni dijelovi uređaja neće se preuzeti.</t>
  </si>
  <si>
    <t>18.</t>
  </si>
  <si>
    <t>Ponuđač može, prije davanja ponude, pogledati gradilište, pogledati sve mogućnosti prilaza i mogućnosti dostave.</t>
  </si>
  <si>
    <t>19.</t>
  </si>
  <si>
    <t xml:space="preserve">Nadzorni inženjer mora imati uvid u terminski plan te se mora odazvati na svaki poziv. </t>
  </si>
  <si>
    <t>20.</t>
  </si>
  <si>
    <t>Ako drugačije nije dogovoreno, izvođač treba, bez posebnih zahtjeva, čistiti redovno svoje radno mjesto. Izvođač mora u toku gradnje iz gradilišta odvesti svu građevinsku šutu, sav otpadni materijal i nepotrebne uređaje.</t>
  </si>
  <si>
    <t>21.</t>
  </si>
  <si>
    <t>Pri izvođenju radova izvođač je dužan voditi računa o već izvedenim radovima na objektu. Ako bi se izvedeni radovi pri montaži električnih instalacija nepotrebno i uslijed nemarnosti i nestručnosti oštetili, troškove štete snosit će izvođač instalacija.</t>
  </si>
  <si>
    <t>22.</t>
  </si>
  <si>
    <t>Rušenje i siječenje čeličnih armirano betonskih greda i stupova ne smije se vršiti bez znanja i odobrenja nadzornog inženjera za ove radove.</t>
  </si>
  <si>
    <t>23.</t>
  </si>
  <si>
    <t>Svaki izvođač ima pravo izbora kome će dati ispitati kvalitetu i funkcionalnost, no to svakako mora biti ovlaštena organizacija. Troškove ispitivanja snosi izvođač elektroradova.</t>
  </si>
  <si>
    <t>24.</t>
  </si>
  <si>
    <t>Bez obzira na eventualnu nepotpunost ili tiskarsku grešku u opisu troškovnika, projekta, za Izvoditelja je uvjet završiti posao do potpune gotovosti (uporabe) bez dodatne naknade.</t>
  </si>
  <si>
    <t>Ugovorene cijene su prodajne cijene Izvoditelja i one obuhvaćaju sav potrebiti rad i materijal za izradu kompletne pozicije troškovnika, sve potrebite prijevoze i prenose, uskladištenja, skele i unutarnje komunikacije na gradilištu te faktore radne snage i poslovanja tvrtke izvoditelja. Gotovost svake stavke je do njezine pune funkcije primljene od investitora.</t>
  </si>
  <si>
    <t>26.</t>
  </si>
  <si>
    <t>Za sve stavke ponudbenog troškovnika, ukoliko ima nejasnoća, ponuditelj će iste pojasniti s Projektantom prije davanja ponude, jer se nakon početka radova neće tolerirati nikakve primjedbe na nepotpunost opisa stavaka ili tehničkog opisa.</t>
  </si>
  <si>
    <t>27.</t>
  </si>
  <si>
    <t>Projektant garantira za ispravan rad instalacija samo uz uvjet da su izvedene točno prema projektu bez ikakvog odstupanja od istoga, kao i uz uvjet da su pri izradi instalacija upotrebljeni samo prvorazredni materijali predviđeni ovim projektom. Ukoliko bi bilo koji element bio zamijenjen nekim drugim tipom bez prethodne suglasnosti Projektanta, Projektant ne snosi nikakvu odgovornost za neispravan rad instalacija, već ista automatski prelazi na Izvoditelja.</t>
  </si>
  <si>
    <t>28.</t>
  </si>
  <si>
    <t>U slučaju da Izvoditelj radova izvede neke radove čiji bi kvalitet bio u suprotnosti s predviđenom kvalitetom i opisom, dužan je o svom trošku iste srušiti i ukloniti te ponovo izvesti onako kako je to postavljeno projektom.</t>
  </si>
  <si>
    <t>29.</t>
  </si>
  <si>
    <t>Ako se ukaže potreba izvedbe radova koji nisu predviđeni troškovnikom, Izvoditelj radova mora prethodno za izvedbu istih dobiti odobrenje od nadzornog inženjera i projektanta te sa istim utvrditi cijenu izvedbe, sastaviti ponudu i radove ugovoriti s Investitorom.</t>
  </si>
  <si>
    <t>30.</t>
  </si>
  <si>
    <t>Sve stavke moraju se količinski kontrolirati prije narudžbe.</t>
  </si>
  <si>
    <t>31.</t>
  </si>
  <si>
    <t xml:space="preserve">Prije narudžbe i montaže elektrotehničke opreme  (sklopke, priključnice, svjetiljke) obvezno uzorak predočiti projektantu i investitoru na ovjeru. </t>
  </si>
  <si>
    <t>32.</t>
  </si>
  <si>
    <t>Izvoditelj elektrotehničkih radova obvezan je na kontinuiranu koordinaciju sa svim izvoditeljima na građevini, a naročito sa izvoditeljem strojarskih instalacija i instalacija vode i kanalizacije, a sve glede određivanja stvarne pozicije priključaka i njihove stvarne električne snage i vrste električnog priključka</t>
  </si>
  <si>
    <t>33.</t>
  </si>
  <si>
    <t>U radove za izradu predmetnih električnih instalacija, dakle za montažu razvodnih ormara, polaganje vodova i pripadajućeg instalacionog materijala, rasvjetnih tijela, opreme i uređaja moraju biti uračunati svi potrebni radovi. Troškovima obuhvatiti sve potrebne pripremno završne radove ( izrada skela, obilježavanje trasa, dubljenje zidova za polaganje kabela i plastičnih cijevi, zatvaranje otvora u zidu žbukom i gletanjem, bušenje prodora kroz zidove, čiščenje otpada nakon završenih radova, potrebne kontrole ispitivanja i drugo). U izradi razvodnih ormara uračunati su sitni i spojni materijal bravice, zaštitne maske i izolacijske ploče, natpisi strujnih krugova, oznake karakterističnih vrijednosti pojedinih elemenata, postavljanje oznaka na kućišta (opasnost od električnog udara zaštitne mjere, obilježavanje ) te postavljanje tropolne sheme izvedenog stanja. Svaki kabel koji ulazi u razvodni ormar i izlazi iz ormara potrebno je označiti plastificiranom natpisnom pločicom sa oznakom ulaza ili izlaza, tipa kabela i nazivom strujnog kruga na koji se spaja kabel. Naročitu pažnju potrebno je posvetiti povezivanju metalnih masa u jednu galvansku i uzemljenu cjelinu.</t>
  </si>
  <si>
    <t>34.</t>
  </si>
  <si>
    <t xml:space="preserve">Kod izbora jednakovrijednih proizvoda potrebno je minimalno zadovoljiti tražene podatke za tehničke karakteristike uključivo dimenzije jednakovrijedne opreme. Nije dozvoljeno nuditi jedakovrijedan proizvod čiji su tehnički podaci koji odstupaju za 3% uključivo i dimenzije proizvoda. Oblikovno jednakovrijedan proizvod mora zadovoljiti projektirani geometrijski oblik. Dozvoljeno je nuditi jedanovrijedan proizvod čije su tehničke karakteristike bolje od projektiranog osim dimenzija i geometrijskog oblika. </t>
  </si>
  <si>
    <t>35.</t>
  </si>
  <si>
    <t>Kod popunjavanja troškovnika potrebno je popuniti sve elemente troškovnika koji imaju jediničnu količinu.</t>
  </si>
  <si>
    <t>Red. Broj</t>
  </si>
  <si>
    <t>Jed. mjera</t>
  </si>
  <si>
    <t>Jed. Cijena</t>
  </si>
  <si>
    <t>Ukupno cijena</t>
  </si>
  <si>
    <t>1. ELEKTROTEHNIČKA INSTALACIJA JAKE STRUJE</t>
  </si>
  <si>
    <t>1.1. RAZVODNI ORMARI</t>
  </si>
  <si>
    <t>1a</t>
  </si>
  <si>
    <t>Isporučiti  kućni priključni ormar ( oznaka KPO ). Ormar izvesti kao jednodjelni plastični ugradni ormar sa vratima. U ormar ugraditi slijedeću opremu:</t>
  </si>
  <si>
    <t xml:space="preserve"> - Kućni priključni ormarić sastoji se od slijedećih osnovnih elemenata: kućišta, vrata, temeljne ploče, osnove osigurača rastavljača najmanje NVO 01 ( 250A ), direkt stezaljke, nul sabirnice, stezaljke za zaštitno uzemljenje, kabelske uvodnice.
Kućište i vrata izrađeni su od poliestera ojačanog staklenim vlaknom (preprega) postupkom prešanja i posjeduju otpornost prema atmosferskim utjecajima, veliku mehaničku čvrstoću, potpunu zaštitu od previsokog napona dodira.
Priključak kabelskog vodiča mora biti za najmanje 2 X (4X95-185 mm2) i može se učvrštiti preko stezaljki (Al-Cu) ili pod vijak prema zahtjevu distribucije. Uvod kabela (jednog ili dva) u ormarić vrši se kabelskom uvodnicom.
Montaža:
Ormarić se ugrađuje u zid ili na zid prema propisu distributivne organizacije, a pritezanje vijaka stezaljki za spajanje vodiča prema tvorničkoj uputi. Dimenzija ormara najviše 33×630×200 mm. Nivo zaštite najmanje IP44.</t>
  </si>
  <si>
    <t>kpl</t>
  </si>
  <si>
    <t xml:space="preserve"> - NVO uložak osigurača tip 01 / 250 A</t>
  </si>
  <si>
    <t xml:space="preserve"> - redne stezaljke za usponske, napojne i signalne vodove</t>
  </si>
  <si>
    <t xml:space="preserve"> - sabirnica uzemljenja komplet</t>
  </si>
  <si>
    <t>Uključivo potrebni materijal.</t>
  </si>
  <si>
    <t>1b</t>
  </si>
  <si>
    <t xml:space="preserve"> Montirati i spojiti kućni priključni ormar ( oznaka KPO-1 ) komplet sa šemiranjem ormara prema shemi i sva potrebna spajanja u ormaru uključivo ispitne protokole i natpise na kabelima, elementima u polju, oznaci ormara te potrebnim upozorenjima i sustavima zaštite. U cijenu uračunati izradu sheme izvedenog stanja.</t>
  </si>
  <si>
    <t>2a</t>
  </si>
  <si>
    <t>Isporučiti etažni mjerni ormar ( oznaka 1ER-5 ). Ormar izvesti kao petodjelni plastični ormar sa vratima. U ormar ugraditi slijedeću opremu:</t>
  </si>
  <si>
    <t xml:space="preserve"> - Kućište ormara izvedeni iz modularnog sustava, a izrađeni su od izolacijskog materijala (RAL 7035). Dimenzije te način ugradnje na usponski vod moraju biti izvedeni su u skladu s Biltenom HEP-a br. 18. Ormar mora zadovoljiti najmanje tehničke podatke:
Nazivni napon: Un 230/400 V
Nazivna struja: In 63-160 A
Mehanička zaštita HRN EN 60529 : IP 54
Zaštita od napona dodira: Izolaciona klasa II
Priključne stezaljke: Ulaz-izlaz za kabele najmanjeg presjeka 10-16 mm2
Stezaljke usponskog voda: Bez presjecanja kabela do 50 mm2. Dimenzija ormara najviše 1600×720×200 mm.</t>
  </si>
  <si>
    <t xml:space="preserve"> - NVO osigurač rastavljač tropolni tip 00 sa podnožjem 160A</t>
  </si>
  <si>
    <t xml:space="preserve"> - NVO uložak osigurača tip 00 / 63 A</t>
  </si>
  <si>
    <t xml:space="preserve"> - odvodnik prenapona 
• Klasa zaštite - TI+TII/B+C
• Circuit          - 3P
• Trajni napon	 - 275VAC
• Impulsna struja - 25kA
• Nazivna odvodna struja - 25kA
• Maks. struja pražnjenja - 100kA
• Razina zaštite - 1,50kV
• Širina (broj modula)	 - 6
• Signalni kontakt - Ne</t>
  </si>
  <si>
    <t xml:space="preserve"> - jednofazno brojilo 10-60A elektroničko prema EEN suglasnosti -  ISPORUČUJE LOKALNI DISTRIBUTER</t>
  </si>
  <si>
    <t xml:space="preserve"> - redne stez. za usponske, napojne i signalne vodove</t>
  </si>
  <si>
    <t>2b</t>
  </si>
  <si>
    <t xml:space="preserve"> Montirati i spojiti etažni mjerni ormar ( oznaka 1ER-5 ) komplet sa šemiranjem ormara prema shemi i sva potrebna spajanja u ormaru uključivo ispitne protokole i natpise na kabelima, elementima u polju, oznaci ormara te potrebnim upozorenjima i sustavima zaštite. U cijenu uračunati izradu sheme izvedenog stanja.</t>
  </si>
  <si>
    <t>3a</t>
  </si>
  <si>
    <t>Isporučiti etažni mjerni ormar ( oznaka 2ER-4 ). Ormar izvesti kao četverodjelni plastični ormar sa vratima. U ormar ugraditi slijedeću opremu:</t>
  </si>
  <si>
    <t xml:space="preserve"> - Kućište ormara izvedeni iz modularnog sustava, a izrađeni su od izolacijskog materijala (RAL 7035). Dimenzije te način ugradnje na usponski vod moraju biti izvedeni su u skladu s Biltenom HEP-a br. 18. Ormar mora zadovoljiti najmanje tehničke podatke:
Nazivni napon: Un 230/400 V
Nazivna struja: In 63-160 A
Mehanička zaštita HRN EN 60529 : IP 54
Zaštita od napona dodira: Izolaciona klasa II
Priključne stezaljke: Ulaz-izlaz za kabele najmanjeg presjeka 10-16 mm2
Stezaljke usponskog voda: Bez presjecanja kabela do 50 mm2. Dimenzija ormara najviše 1300×720×200 mm.</t>
  </si>
  <si>
    <t xml:space="preserve"> - NVO uložak osigurača tip 00 / 35 A</t>
  </si>
  <si>
    <t xml:space="preserve"> - trofazno brojilo 10-60A elektroničko prema EEN suglasnosti -  ISPORUČUJE LOKALNI DISTRIBUTER</t>
  </si>
  <si>
    <t>3b</t>
  </si>
  <si>
    <t xml:space="preserve"> Montirati i spojiti etažni mjerni ormar ( oznaka 2ER-4 ) komplet sa šemiranjem ormara prema shemi i sva potrebna spajanja u ormaru uključivo ispitne protokole i natpise na kabelima, elementima u polju, oznaci ormara te potrebnim upozorenjima i sustavima zaštite. U cijenu uračunati izradu sheme izvedenog stanja.</t>
  </si>
  <si>
    <t>4a</t>
  </si>
  <si>
    <t>Isporučiti etažni mjerni ormar ( oznaka 3ER-4 ). Ormar izvesti kao četverodjelni plastični ormar sa vratima. U ormar ugraditi slijedeću opremu:</t>
  </si>
  <si>
    <t>4b</t>
  </si>
  <si>
    <t xml:space="preserve"> Montirati i spojiti etažni mjerni ormar ( oznaka 3ER-4 ) komplet sa šemiranjem ormara prema shemi i sva potrebna spajanja u ormaru uključivo ispitne protokole i natpise na kabelima, elementima u polju, oznaci ormara te potrebnim upozorenjima i sustavima zaštite. U cijenu uračunati izradu sheme izvedenog stanja.</t>
  </si>
  <si>
    <t>5a</t>
  </si>
  <si>
    <t>Isporučiti etažni mjerni ormar ( oznaka 4ER-5 ). Ormar izvesti kao petodjelni plastični ormar sa vratima. U ormar ugraditi slijedeću opremu:</t>
  </si>
  <si>
    <t xml:space="preserve"> - NVO uložak osigurača tip 00 / 50 A</t>
  </si>
  <si>
    <t>5b</t>
  </si>
  <si>
    <t xml:space="preserve"> Montirati i spojiti etažni mjerni ormar ( oznaka 4ER-5 ) komplet sa šemiranjem ormara prema shemi i sva potrebna spajanja u ormaru uključivo ispitne protokole i natpise na kabelima, elementima u polju, oznaci ormara te potrebnim upozorenjima i sustavima zaštite. U cijenu uračunati izradu sheme izvedenog stanja.</t>
  </si>
  <si>
    <t>6a</t>
  </si>
  <si>
    <t>Isporučiti razvodni ormar zajedničke potrošnje oznake RZP izveden kao jednodjelni ugradni zidni, uvod kabela s gornje strane, opremljen spojnim i montažnim priborom, prefabriciranim priključcima te  sabirnicama. Ormar se sastoji od slijedeće opreme:</t>
  </si>
  <si>
    <t xml:space="preserve"> - Nazidni razdjelnik bez vrata, 2x24 modula dimenzija najviše 450x543x140mm (VxŠxD), praškasto lakirani čelični lim, klasa zaštite: I, nazivni napon: 240/415V AC, 50/60Hz, nazivna struja: 125A, stupanj zaštite: IP30, boja: RAL9016 (bijela), razmak između redova: 150mm, komplet sa metalnim vratima sa bravicom i 3 ključa, sadrži: N stezaljke (2x25mm² + 9x16mm²) i PE stezaljke (2x25mm² + 27x16mm²), pripremljena predupregnuća otvora za uvod kabela: gore (2xM32/M40), dolje (2xM32/M40, 6xM25, 8xM20), prirubnica gore: 2x</t>
  </si>
  <si>
    <t xml:space="preserve"> - ograničavalo strujnog opterećenja OSO 3×16A  -  ISPORUČUJE I plombira LOKALNI DISTRIBUTER</t>
  </si>
  <si>
    <t xml:space="preserve"> - Glavna isklopna sklopka, 40A, 3P
• Nazivni napon 400 V AC
• Prekidna moć 12,5 kA za In = 16 – 80 A
• Kategorija tereta AC-22
• Zaštita IP10
• Presjek vodiča 2,5-50 mm2
• Izbor mjesta dovod / odvod
• Funkcionalnost uređaja neovisna o položaju ugradnje</t>
  </si>
  <si>
    <t xml:space="preserve"> - strujna diferencijalna zaštitna sklopka In/IΔn = 40/0,03A četveropolna
• nazivne struje kratkog spoja 10kA
• Priključak dovodne sabirnice sa gornje ili donje strane
• Indikator pozicije kontakta zeleno/crveno
• Indikator prorade zaštite (plavo/bijelo)
• Presjek spojenih vodiča 1,5-35 mm2
• Funkcionalnost uređaja neovisna o položaju ugradnje
• Testno tipkalo
• Tip A: Otpornost na udarne struje do 250 A, bez vremenskog zatezanja, osjetljiva na izmjenični i istosmjerni pulsirajući rezidualni napon</t>
  </si>
  <si>
    <t xml:space="preserve"> -  Minijaturni automatski prekidač In = 10A jednopolni
• Najveća vrijednost pred-osigurača 125 A gl
• Signalizacija za položaja kontakata
• Presjek spojenih vodiča 1-25 mm2
• Funkcionalnost uređaja neovisna o položaju ugradnje
• B karakteristike okidanja
• Prekidna moć 10 kA</t>
  </si>
  <si>
    <t xml:space="preserve"> -  Minijaturni automatski prekidač In = 10A jednopolni
• Najveća vrijednost pred-osigurača 125 A gl
• Signalizacija za položaja kontakata
• Presjek spojenih vodiča 1-25 mm2
• Funkcionalnost uređaja neovisna o položaju ugradnje
• C karakteristike okidanja
• Prekidna moć 10 kA</t>
  </si>
  <si>
    <t xml:space="preserve"> -  Minijaturni automatski prekidač In = 16A jednopolni
• Najveća vrijednost pred-osigurača 125 A gl
• Signalizacija za položaja kontakata
• Presjek spojenih vodiča 1-25 mm2
• Funkcionalnost uređaja neovisna o položaju ugradnje
• C karakteristike okidanja
• Prekidna moć 10 kA</t>
  </si>
  <si>
    <t xml:space="preserve"> -  Rastavna sklopka za cilindrične osig. 10x38mm, 3P/32A sa LED indikacijom komplet sa tri topljiva uloška 25A</t>
  </si>
  <si>
    <t xml:space="preserve"> -  stubišni automat, 230V AC, 1 N/O, 16A, na DIN nosač, sa odabirom načina rada: sa ili bez upozorenja pred isklop, 16A, 0.5-12 minuta</t>
  </si>
  <si>
    <t xml:space="preserve"> -  bakrene spojne sabirnice komplet za spajanje </t>
  </si>
  <si>
    <t xml:space="preserve"> -  bakrene sabirnice nultog i zaštitnog voda komplet</t>
  </si>
  <si>
    <t>6b</t>
  </si>
  <si>
    <t xml:space="preserve"> Montirati i spojiti razvodni ormar zajedničke potrošnje oznake RZP komplet sa šemiranjem ormara prema shemi i sva potrebna spajanja u ormaru uključivo ispitne protokole i natpise na kabelima, elementima u polju, oznaci ormara te potrebnim upozorenjima i sustavima zaštite. U cijenu uračunati izradu sheme izvedenog stanja.</t>
  </si>
  <si>
    <t>7a</t>
  </si>
  <si>
    <t>Isporučiti u novi razvodni ormar poslovnog prostora u prizemlju oznake RPP1 izveden kao jednodjelni ugradni zidni, uvod kabela s gornje strane, opremljen spojnim i montažnim priborom, prefabriciranim priključcima te  sabirnicama. Ormar se sastoji od slijedeće opreme:</t>
  </si>
  <si>
    <t xml:space="preserve"> - Uzidni razdjelnik, 4-redni, 48+8 modula, metalna vrata, IP40, 4-redni, 12+2 modula u jednom redu, dimenzija najviše 717x346x92mm (VxŠxD), sadrži izolirane PE/N sabirnice (2x20 priključaka) i pokrove za prazna mjesta, klasa zaštite: II, nazivna struja: 63A, nazivni napon: 400V AC, materijal kade: ABS, materijal vrata: čelični lim, ispitivanje na žarnu nit: 650°C, temperatura okoline: -25° do +60°C, bez halogena</t>
  </si>
  <si>
    <t xml:space="preserve"> - ograničavalo strujnog opterećenja OSO 50A  -  ISPORUČUJE I plombira LOKALNI DISTRIBUTER</t>
  </si>
  <si>
    <t xml:space="preserve"> - odvodnik prenapona 
• Klasa zaštite - TI+TII/B+C
• Circuit          - 1P+N
• Trajni napon	 - 275VAC
• Impulsna struja - 12,50kA
• Nazivna odvodna struja - 20kA
• Maks. struja pražnjenja - 50kA
• Razina zaštite - 1,50kV
• Širina (broj modula)	 - 2
• Signalni kontakt - Ne</t>
  </si>
  <si>
    <t xml:space="preserve"> - Glavna isklopna sklopka, 63A, 1P
• Nazivni napon 240 V AC
• Prekidna moć 12,5 kA za In = 16 – 80 A
• Kategorija tereta AC-22
• Zaštita IP10
• Presjek vodiča 2,5-50 mm2
• Izbor mjesta dovod / odvod
• Funkcionalnost uređaja neovisna o položaju ugradnje</t>
  </si>
  <si>
    <t xml:space="preserve"> - naponski isklopnik za glavnu isklopnu sklopku za napon 230 V AC</t>
  </si>
  <si>
    <t xml:space="preserve"> - strujna diferencijalna zaštitna sklopka In/IΔn = 63/0,03A dvopolna
• nazivne struje kratkog spoja 10kA
• Priključak dovodne sabirnice sa gornje ili donje strane
• Indikator pozicije kontakta zeleno/crveno
• Indikator prorade zaštite (plavo/bijelo)
• Presjek spojenih vodiča 1,5-35 mm2
• Funkcionalnost uređaja neovisna o položaju ugradnje
• Testno tipkalo
• Tip A: Otpornost na udarne struje do 250 A, bez vremenskog zatezanja, osjetljiva na izmjenični i istosmjerni pulsirajući rezidualni napon</t>
  </si>
  <si>
    <t xml:space="preserve"> - strujna diferencijalna zaštitna sklopka In/IΔn = 25/0,03A dvopolna
• nazivne struje kratkog spoja 10kA
• Priključak dovodne sabirnice sa gornje ili donje strane
• Indikator pozicije kontakta zeleno/crveno
• Indikator prorade zaštite (plavo/bijelo)
• Presjek spojenih vodiča 1,5-35 mm2
• Funkcionalnost uređaja neovisna o položaju ugradnje
• Testno tipkalo
• Tip A: Otpornost na udarne struje do 250 A, bez vremenskog zatezanja, osjetljiva na izmjenični i istosmjerni pulsirajući rezidualni napon</t>
  </si>
  <si>
    <t xml:space="preserve"> -  Minijaturni automatski prekidač In = 40A dvopolni
• Najveća vrijednost pred-osigurača 125 A gl
• Signalizacija za položaja kontakata
• Presjek spojenih vodiča 1-25 mm2
• Funkcionalnost uređaja neovisna o položaju ugradnje
• D karakteristike okidanja
• Prekidna moć 10 kA</t>
  </si>
  <si>
    <t xml:space="preserve"> -  Minijaturni automatski prekidač In = 6A jednopolni
• Najveća vrijednost pred-osigurača 125 A gl
• Signalizacija za položaja kontakata
• Presjek spojenih vodiča 1-25 mm2
• Funkcionalnost uređaja neovisna o položaju ugradnje
• B karakteristike okidanja
• Prekidna moć 10 kA</t>
  </si>
  <si>
    <t xml:space="preserve"> -  Minijaturni automatski prekidač In = 32A jednopolni
• Najveća vrijednost pred-osigurača 125 A gl
• Signalizacija za položaja kontakata
• Presjek spojenih vodiča 1-25 mm2
• Funkcionalnost uređaja neovisna o položaju ugradnje
• C karakteristike okidanja
• Prekidna moć 10 kA</t>
  </si>
  <si>
    <t xml:space="preserve"> -  Minijaturni automatski prekidač In = 40A jednopolni
• Najveća vrijednost pred-osigurača 125 A gl
• Signalizacija za položaja kontakata
• Presjek spojenih vodiča 1-25 mm2
• Funkcionalnost uređaja neovisna o položaju ugradnje
• C karakteristike okidanja
• Prekidna moć 10 kA</t>
  </si>
  <si>
    <t xml:space="preserve"> -   instalacijski sklopnik četveropolni sa 4 normalno otvorenim kontaktom, stupanj zaštite IP20, uklopni napon 230V/50Hz za maksimalnu struju 40A
•	Disipacija snage:	12,00W
•	Min. temperatura okoline:	-20°C
•	Maks. temperatura okoline:	60°C
•	Glavni kontakti:	4 radni
•	Nazivna snaga AC-3/230V:	2,6kW
•	Radni napon AC:	440V
•	Nazivna struja AC-1/440V:	40A
•	Napon svitka:	230V AC</t>
  </si>
  <si>
    <t xml:space="preserve"> -   Motorna zaštitna sklopka, 2-polna | 2.5 - 4.0A
•	Disipacija snage:	3,90W
•	Min. temperatura okoline:	-40°C
•	Maks. temperatura okoline:	70°C
•	Glavni kontakti:	2 radna
•	Nazivna struja:	2.5 - 4.0A</t>
  </si>
  <si>
    <t xml:space="preserve"> -  Signalna LED svjetiljka na DIN nosač, žuta, 230V AC</t>
  </si>
  <si>
    <t xml:space="preserve"> -  Digitalni uklopni sat, dnevni/tjedni program, 1 N/O kontakt, rezervno napajanje: 48h (punjiva baterija); najmanje 16A/250V AC pri cos φ=1, najmanje 2A/250V AC pri cos φ=0,6; najmanje 42 memorijska mjesta, širine dva modula; montaža na DIN nosač</t>
  </si>
  <si>
    <t>7b</t>
  </si>
  <si>
    <t xml:space="preserve"> Montirati i spojiti razvodni ormar poslovnog prostora u prizemlju oznake RPP1 komplet sa šemiranjem ormara prema shemi i sva potrebna spajanja u ormaru uključivo ispitne protokole i natpise na kabelima, elementima u polju, oznaci ormara te potrebnim upozorenjima i sustavima zaštite. U cijenu uračunati izradu sheme izvedenog stanja.</t>
  </si>
  <si>
    <t>8a</t>
  </si>
  <si>
    <t>Isporučiti u novi razvodni ormar poslovnog prostora u prizemlju oznake RPP2 izveden kao jednodjelni ugradni zidni, uvod kabela s gornje strane, opremljen spojnim i montažnim priborom, prefabriciranim priključcima te  sabirnicama. Ormar se sastoji od slijedeće opreme:</t>
  </si>
  <si>
    <t>8b</t>
  </si>
  <si>
    <t xml:space="preserve"> Montirati i spojiti razvodni ormar poslovnog prostora u prizemlju oznake RPP2 komplet sa šemiranjem ormara prema shemi i sva potrebna spajanja u ormaru uključivo ispitne protokole i natpise na kabelima, elementima u polju, oznaci ormara te potrebnim upozorenjima i sustavima zaštite. U cijenu uračunati izradu sheme izvedenog stanja.</t>
  </si>
  <si>
    <t>9a</t>
  </si>
  <si>
    <t>Isporučiti u novi razvodni ormar poslovnog prostora u prizemlju oznake RPP3 izveden kao jednodjelni ugradni zidni, uvod kabela s gornje strane, opremljen spojnim i montažnim priborom, prefabriciranim priključcima te  sabirnicama. Ormar se sastoji od slijedeće opreme:</t>
  </si>
  <si>
    <t>9b</t>
  </si>
  <si>
    <t xml:space="preserve"> Montirati i spojiti razvodni ormar poslovnog prostora u prizemlju oznake RPP3 komplet sa šemiranjem ormara prema shemi i sva potrebna spajanja u ormaru uključivo ispitne protokole i natpise na kabelima, elementima u polju, oznaci ormara te potrebnim upozorenjima i sustavima zaštite. U cijenu uračunati izradu sheme izvedenog stanja.</t>
  </si>
  <si>
    <t>10a</t>
  </si>
  <si>
    <t>Isporučiti u novi razvodni ormar poslovnog prostora u prizemlju oznake RPP4 izveden kao jednodjelni ugradni zidni, uvod kabela s gornje strane, opremljen spojnim i montažnim priborom, prefabriciranim priključcima te  sabirnicama. Ormar se sastoji od slijedeće opreme:</t>
  </si>
  <si>
    <t xml:space="preserve"> - Uzidni razdjelnik, 3-redni, 36+6 modula, metalna vrata, IP40, 3-redni, 12+2 modula u jednom redu, dimenzija najviše 592x346x92mm (VxŠxD), sadrži izolirane PE/N sabirnice (2x15 priključaka) i pokrove za prazna mjesta, klasa zaštite: II, nazivna struja: 63A, nazivni napon: 400V AC, materijal kade: ABS, materijal vrata: čelični lim, ispitivanje na žarnu nit: 650°C, temperatura okoline: -25° do +60°C, bez halogena, </t>
  </si>
  <si>
    <t xml:space="preserve"> - ograničavalo strujnog opterećenja OSO 40A  -  ISPORUČUJE I plombira LOKALNI DISTRIBUTER</t>
  </si>
  <si>
    <t>10b</t>
  </si>
  <si>
    <t xml:space="preserve"> Montirati i spojiti razvodni ormar poslovnog prostora u prizemlju oznake RPP4 komplet sa šemiranjem ormara prema shemi i sva potrebna spajanja u ormaru uključivo ispitne protokole i natpise na kabelima, elementima u polju, oznaci ormara te potrebnim upozorenjima i sustavima zaštite. U cijenu uračunati izradu sheme izvedenog stanja.</t>
  </si>
  <si>
    <t>11a</t>
  </si>
  <si>
    <t>Isporučiti u novi razvodni ormar poslovnog prostora u prizemlju oznake RPP5 izveden kao jednodjelni ugradni zidni, uvod kabela s gornje strane, opremljen spojnim i montažnim priborom, prefabriciranim priključcima te  sabirnicama. Ormar se sastoji od slijedeće opreme:</t>
  </si>
  <si>
    <t>11b</t>
  </si>
  <si>
    <t xml:space="preserve"> Montirati i spojiti razvodni ormar poslovnog prostora u prizemlju oznake RPP5 komplet sa šemiranjem ormara prema shemi i sva potrebna spajanja u ormaru uključivo ispitne protokole i natpise na kabelima, elementima u polju, oznaci ormara te potrebnim upozorenjima i sustavima zaštite. U cijenu uračunati izradu sheme izvedenog stanja.</t>
  </si>
  <si>
    <t>12a</t>
  </si>
  <si>
    <t>Isporučiti razvodni ormar stana oznake RS1  izveden kao jednodjelni ugradni zidni, uvod kabela s gornje strane, opremljen spojnim i montažnim priborom, prefabriciranim priključcima te  sabirnicama. Ormar se sastoji od slijedeće opreme:</t>
  </si>
  <si>
    <t xml:space="preserve"> - kombinacija prekidača i strujne (diferencijalne) zaštitne sklopke In/IΔn = 16/0,03 dvopolna
• nazivne struje kratkog spoja 10kA
• Priključak dovodne sabirnice sa gornje ili donje strane
• Signalizacija za uključeno / isključeno
• Presjek spojenih vodiča 1-25 mm2
• Funkcionalnost uređaja neovisna o položaju ugradnje
• Testno tipkalo
• Tip A: Otpornost na udarne struje do 250 A, bez vremenskog zatezanja, osjetljiva na izmjenični i istosmjerni pulsirajući rezidualni napon</t>
  </si>
  <si>
    <t xml:space="preserve"> -  Minijaturni automatski prekidač In = 25A jednopolni
• Najveća vrijednost pred-osigurača 125 A gl
• Signalizacija za položaja kontakata
• Presjek spojenih vodiča 1-25 mm2
• Funkcionalnost uređaja neovisna o položaju ugradnje
• C karakteristike okidanja
• Prekidna moć 10 kA</t>
  </si>
  <si>
    <t xml:space="preserve"> -  Bistabilni relej, 230V AC, 1 N/O, 16A, na DIN nosač, sa odabirom načina rada: ručno/automatski, snaga sklapanja najmanje 4000VA i mehaničkim životnim vijekom od najmanje 1 milion operacijskih ciklusa</t>
  </si>
  <si>
    <t>12b</t>
  </si>
  <si>
    <t>Isporučiti razvodne ormare stanova oznake RS2,  RS4,  RS5,  RS6,  RS7,  RS8,  RS9,  RS10 komplet sa svim elementima iz stavke 12a</t>
  </si>
  <si>
    <t>12c</t>
  </si>
  <si>
    <t xml:space="preserve"> Montirati i spojiti razvodni ormar stanova oznake RS1,  RS2,  RS4,  RS5,  RS6,  RS7,  RS8,  RS9,  RS10, komplet sa šemiranjem ormara prema shemi i sva potrebna spajanja u ormaru uključivo ispitne protokole i natpise na kabelima, elementima u polju, oznaci ormara te potrebnim upozorenjima i sustavima zaštite. U cijenu uračunati izradu sheme izvedenog stanja.</t>
  </si>
  <si>
    <t>13a</t>
  </si>
  <si>
    <t>Isporučiti razvodni ormar stana oznake RS3  izveden kao jednodjelni ugradni zidni, uvod kabela s gornje strane, opremljen spojnim i montažnim priborom, prefabriciranim priključcima te  sabirnicama. Ormar se sastoji od slijedeće opreme:</t>
  </si>
  <si>
    <t xml:space="preserve"> - Uzidni razdjelnik, 3-redni, 36+6 modula, metalna vrata, IP40, 4-redni, 12+2 modula u jednom redu, dimenzija najviše 594x346x92mm (VxŠxD), sadrži izolirane PE/N sabirnice (2x15 priključaka) i pokrove za prazna mjesta, klasa zaštite: II, nazivna struja: 63A, nazivni napon: 400V AC, materijal kade: ABS, materijal vrata: čelični lim, ispitivanje na žarnu nit: 650°C, temperatura okoline: -25° do +60°C, bez halogena</t>
  </si>
  <si>
    <t xml:space="preserve"> - ograničavalo strujnog opterećenja OSO 25A  -  ISPORUČUJE I plombira LOKALNI DISTRIBUTER</t>
  </si>
  <si>
    <t xml:space="preserve"> - Glavna isklopna sklopka, 40A, 1P
• Nazivni napon 240 V AC
• Prekidna moć 12,5 kA za In = 16 – 80 A
• Kategorija tereta AC-22
• Zaštita IP10
• Presjek vodiča 2,5-50 mm2
• Izbor mjesta dovod / odvod
• Funkcionalnost uređaja neovisna o položaju ugradnje</t>
  </si>
  <si>
    <t xml:space="preserve"> - strujna diferencijalna zaštitna sklopka In/IΔn = 40/0,03A dvopolna
• nazivne struje kratkog spoja 10kA
• Priključak dovodne sabirnice sa gornje ili donje strane
• Indikator pozicije kontakta zeleno/crveno
• Indikator prorade zaštite (plavo/bijelo)
• Presjek spojenih vodiča 1,5-35 mm2
• Funkcionalnost uređaja neovisna o položaju ugradnje
• Testno tipkalo
• Tip A: Otpornost na udarne struje do 250 A, bez vremenskog zatezanja, osjetljiva na izmjenični i istosmjerni pulsirajući rezidualni napon</t>
  </si>
  <si>
    <t>13b</t>
  </si>
  <si>
    <t>Isporučiti razvodne ormare stanova oznake RS11 i RS12 komplet sa svim elementima iz stavke 13a</t>
  </si>
  <si>
    <t>13c</t>
  </si>
  <si>
    <t xml:space="preserve"> Montirati i spojiti razvodni ormar stanova oznake RS3,  RS11 i RS12 komplet sa šemiranjem ormara prema shemi i sva potrebna spajanja u ormaru uključivo ispitne protokole i natpise na kabelima, elementima u polju, oznaci ormara te potrebnim upozorenjima i sustavima zaštite. U cijenu uračunati izradu sheme izvedenog stanja.</t>
  </si>
  <si>
    <t>1.1. UKUPNO RAZVODNI ORMARI</t>
  </si>
  <si>
    <t>1.2. KABELSKI RAZVOD I PRIBOR</t>
  </si>
  <si>
    <t>Isporučiti i montirati u zid slijedeće plastične cijevi :</t>
  </si>
  <si>
    <t xml:space="preserve">Dobava i isporuka plastičnih cijevi komplet sa ravnim spojnicama, T spojnicama, križnim spojnicama ili kutnim spojnica te nosačima cijevi sa spojnim, nosivim i vijčanim materijalom. </t>
  </si>
  <si>
    <t>PLASTIČNE KANALICE I CIJEVI - samo dobava i isporuka</t>
  </si>
  <si>
    <t xml:space="preserve"> - plastična savitljiva cijev prema normi HRN EN 61386-1 ili jednakovrijednoj normi za srednju otpornost na pritisak  najmanje 750N/5cm samogasiva  promjera  Ø16 mm RAL 7035</t>
  </si>
  <si>
    <t>m</t>
  </si>
  <si>
    <t xml:space="preserve"> - plastična savitljiva cijev prema normi HRN EN 61386-1 ili jednakovrijednoj normi za srednju otpornost na pritisak  najmanje 750N/5cm samogasiva  promjera  Ø25 mm RAL 7035</t>
  </si>
  <si>
    <t xml:space="preserve"> - plastična savitljiva cijev prema normi HRN EN 61386-1 ili jednakovrijednoj normi za srednju otpornost na pritisak  najmanje 750N/5cm samogasiva  promjera  Ø50 mm RAL 7035</t>
  </si>
  <si>
    <t xml:space="preserve"> - plastična savitljiva dvoslojn rebrasta cijev prema normi HRN EN 61386-24 ili jednakovrijednoj normi za srednju otpornost na pritisak  najmanje 450N/20cm samogasiva  promjera  Ø75 mm RAL 7035</t>
  </si>
  <si>
    <t>U cijenu je potrebno je uračunati samo dobavu i isporuku materijala bez rada.</t>
  </si>
  <si>
    <t xml:space="preserve">Montiranje plastičnih cijevi komplet sa ravnim spojnicama, T spojnicama, križnim spojnicama ili kutnim spojnica te nosačima cijevi sa spojnim, nosivim i vijčanim materijalom. </t>
  </si>
  <si>
    <t>PLASTIČNE KANALICE I CIJEVI - samo montaža i spajanje</t>
  </si>
  <si>
    <t xml:space="preserve"> - plastična savitljiva cijev prema normi HRN EN 61386-1 ili jednakovrijednoj normi za srednju otpornost na pritisak  najmanje 750N/5cm samogasiva  promjera  Ø16 mm RAL 7035 uključujući potrebni instalacijski spojni i montažni pribor i materijal</t>
  </si>
  <si>
    <t xml:space="preserve"> - plastična savitljiva cijev prema normi HRN EN 61386-1 ili jednakovrijednoj normi za srednju otpornost na pritisak  najmanje 750N/5cm samogasiva  promjera  Ø25 mm RAL 7035 uključujući potrebni instalacijski spojni i montažni pribor i materijal</t>
  </si>
  <si>
    <t xml:space="preserve"> - plastična savitljiva cijev prema normi HRN EN 61386-1 ili jednakovrijednoj normi za srednju otpornost na pritisak  najmanje 750N/5cm samogasiva  promjera  Ø50 mm RAL 7035 uključujući potrebni instalacijski spojni i montažni pribor i materijal</t>
  </si>
  <si>
    <t xml:space="preserve"> - plastična savitljiva dvoslojn rebrasta cijev prema normi HRN EN 61386-24 ili jednakovrijednoj normi za srednju otpornost na pritisak  najmanje 450N/20cm samogasiva  promjera  Ø75 mm RAL 7035 uključujući potrebni instalacijski spojni i montažni pribor i materijal</t>
  </si>
  <si>
    <t>U cijenu rada potrebno je uračunati dubljenje zidova i zatvaranje zidova do pripreme za gletanje.</t>
  </si>
  <si>
    <t>Isporučiti, montirati u plastične cijevi i spojiti napojne kabele i kabele izjednačenja potencijala:</t>
  </si>
  <si>
    <t>NAPOJNI KABELI I KABELI IZJEDNAČENJA POTENCIJALA - samo dobava i isporuka</t>
  </si>
  <si>
    <t xml:space="preserve">       - NYY-O 4×95 mm² </t>
  </si>
  <si>
    <t xml:space="preserve">       - NYY-O 1G50 mm² </t>
  </si>
  <si>
    <t xml:space="preserve">       - 5×H07V-R 10 mm²</t>
  </si>
  <si>
    <t xml:space="preserve">       - 3×H07V-R 10 mm²</t>
  </si>
  <si>
    <t xml:space="preserve">       - FG16OR16 5G6 mm²</t>
  </si>
  <si>
    <t xml:space="preserve">       - FG16OR16 3G6 mm²</t>
  </si>
  <si>
    <t xml:space="preserve">       - NYY 3G4 mm²</t>
  </si>
  <si>
    <t xml:space="preserve">       - NYM 3G2.5 mm²</t>
  </si>
  <si>
    <t xml:space="preserve">       - NYM 5G1.5 mm²</t>
  </si>
  <si>
    <t xml:space="preserve">       - NYM 3G1.5 mm²</t>
  </si>
  <si>
    <t xml:space="preserve">       - LiYCY 3×0,75 mm² </t>
  </si>
  <si>
    <t xml:space="preserve">       - LiYCY-TP 2×2×0,75 mm² </t>
  </si>
  <si>
    <t xml:space="preserve">       - H07Z-K-J 16 mm²</t>
  </si>
  <si>
    <t xml:space="preserve">       - H07Z-K-J 6 mm²</t>
  </si>
  <si>
    <t>NAPOJNI KABELI I KABELI IZJEDNAČENJA POTENCIJALA - samo montaža i spajanje</t>
  </si>
  <si>
    <t>Isporučiti, montirati pomoću plastičnih montažnih kutija i spojiti slijedeći instalacijski pribor podžbukne izvedbe:</t>
  </si>
  <si>
    <t>Modularne sklopke i tipkala - samo isporuka</t>
  </si>
  <si>
    <t xml:space="preserve"> - tipkalo ugradno  u 2M montažnoj kutiji sa 2M nosačem i 2M PVC bijelim okvirom u koji montirati 1 tipkalo najmanje 6A/230V u bijeloj boji </t>
  </si>
  <si>
    <t xml:space="preserve"> - tipkalo dvostruko ugradno  u 2M montažnoj kutiji sa 2M nosačem i 2M PVC bijelim okvirom u koji montirati 2 tipkala najmanje 6A/230V u bijeloj boji </t>
  </si>
  <si>
    <t xml:space="preserve"> - tipkalo za zvono ugradno  u 2M montažnoj kutiji sa 2M nosačem i 2M PVC bijelim okvirom u koji montirati 1 tipkalo sa simbolom zvona u bijeloj boji </t>
  </si>
  <si>
    <t xml:space="preserve"> - sklopka isklopna ugradna  u 2M montažnoj kutiji sa 2M nosačem i 2M PVC bijelim okvirom u koji montirati 1 sklopku 2M najmanje 10A/230V u bijeloj boji </t>
  </si>
  <si>
    <t xml:space="preserve"> - sklopka izmjenična ugradna  u 2M montažnoj kutiji sa 2M nosačem i 2M PVC bijelim okvirom u koji montirati 1 sklopku 2M najmanje 10A/230V u bijeloj boji </t>
  </si>
  <si>
    <t xml:space="preserve"> - sklopka izmjenična nadgradna u sivoj boji </t>
  </si>
  <si>
    <t xml:space="preserve"> - sklopka dvostruka isklopna ugradna  u 2M montažnoj kutiji sa 2M nosačem i 2M PVC bijelim okvirom u koji montirati 2 sklopke 1M najmanje 10A/230V u bijeloj boji </t>
  </si>
  <si>
    <t xml:space="preserve"> - sklopka isklopna sa tipkalom ugradna  u 4M montažnoj kutiji sa 4M nosačem i 4M PVC bijelim okvirom u koji montirati 1 sklopku 2M najmanje 10A/230V i 1 tipkalo najmanje 6A/230V u bijeloj boji </t>
  </si>
  <si>
    <t xml:space="preserve"> - senzor pokreta, stropni, 360°/Ø8m, bijeli, montaža na strop ili zid, nazivni napon: 230V, 1 kanal, pogodan za LED rasvjetu, preklapanje u nuli (zero-cross switching), potezna struja: 78A/5ms, kontakt: 230V [2300W/10A (cos phi = 1), 1150VA/5A (cos phi = 0.5), 600W LED], klasa zaštite: II, preporučeni predosigurač: 10A, ulaz za 1 tipkalo, dijagonalna osjetljivost: Ø8m, čeona osjetljivost: Ø6m, područje detekcije: do 50m², preporučena visina montaže: 3m, maksimalna visina montaže: 5m, 5-1000lx, ogoda isklopa: 15s - 30min, povezivanje do 6 senzora u krugu, 33x101mm (VxØ), temperatura okoline: 0°C...+50°C, UV stabilizirani polikarbonat</t>
  </si>
  <si>
    <t>Modularne sklopke i tipkala - samo montaža, spajanje i podešavanje</t>
  </si>
  <si>
    <t xml:space="preserve"> - tipkalo ugradno</t>
  </si>
  <si>
    <t xml:space="preserve"> - tipkalo dvostruko ugradno</t>
  </si>
  <si>
    <t xml:space="preserve"> - tipkalo trostruko ugradno</t>
  </si>
  <si>
    <t xml:space="preserve"> - sklopka isklopna ugradna</t>
  </si>
  <si>
    <t xml:space="preserve"> - sklopka izmjenična ugradna</t>
  </si>
  <si>
    <t xml:space="preserve"> - sklopka izmjenična nadgradna</t>
  </si>
  <si>
    <t xml:space="preserve"> - sklopka dvostruka isklopna ugradna</t>
  </si>
  <si>
    <t xml:space="preserve"> - sklopka isklopna sa tipkalom ugradna</t>
  </si>
  <si>
    <t xml:space="preserve"> - senzor pokreta, stropni, 360°/Ø8m, montaža na strop ili zid</t>
  </si>
  <si>
    <t>Komplet sa svim potrebnim radom na spajanjima i podešavanjima. U cijenu rada potrebno je uračunati dubljenje zidova i zatvaranje zidova do pripreme za gletanje.</t>
  </si>
  <si>
    <t>Priključnice - samo isporuka</t>
  </si>
  <si>
    <t xml:space="preserve"> - jednostruka priključnica energetska za zidnu ugradnu montažu  u montažnoj 2M kutiji dubine maksimalno 50 mm sa nosačem i 2M PVC bijelim okvirom u koji montirati 1 priključnicu 2M najmanje 10A/230V u bijeloj boji</t>
  </si>
  <si>
    <t xml:space="preserve"> - jednostruka priključnica energetska sa poklopcem za zidnu ugradnu montažu  u montažnoj 2M kutiji dubine maksimalno 50 mm sa nosačem i 2M PVC bijelim okvirom u koji montirati 1 priključnicu 2M sa poklopcem najmanje 10A/230V u bijeloj boji</t>
  </si>
  <si>
    <t xml:space="preserve"> - dvostruka priključnica energetska za zidnu ugradnu montažu  u montažnoj 4M kutiji sa nosačem i 4M PVC bijelim okvirom u koji montirati 2 priključnice 2M najmanje 10A/230V u bijeloj boji</t>
  </si>
  <si>
    <t xml:space="preserve"> - dvostruka priključnica energetska sa poklopcem za zidnu ugradnu montažu  u montažnoj 4M kutiji sa nosačem i 4M PVC bijelim okvirom u koji montirati 2 priključnice 2M sa poklopcem najmanje 10A/230V u bijeloj boji</t>
  </si>
  <si>
    <t xml:space="preserve"> - trostruka priključnica energetska za zidnu ugradnu montažu  u montažnoj 6M kutiji sa nosačem i 6M PVC bijelim okvirom u koji montirati 3 priključnice 2M najmanje 10A/230V u bijeloj boji</t>
  </si>
  <si>
    <t xml:space="preserve"> - četverostruka priključnica energetska za zidnu ugradnu montažu  u montažnoj 8M kutiji sa nosačem i 8M PVC bijelim okvirom u koji montirati 4 priključnice 2M najmanje 10A/230V u bijeloj boji</t>
  </si>
  <si>
    <t xml:space="preserve"> - tipkalo sa dvije priključnice energetske za zidnu ugradnu montažu  u montažnoj kutiji 6M sa 6M nosačem i 6M PVC bijelim okvirom u koji montirati 1 tipkalo 2M najmanje 6A/230V i 2  priključnice  2M najmanje 10A/230V u bijeloj boji</t>
  </si>
  <si>
    <t xml:space="preserve"> - priključnica iza televizora sastavljena od sedam priključnica energetskih  2M najmanje 10A/230V (4 dvostruke i 3 jednostruke), dvostruke RJ45/C6 priključnice i RTV završna priključnica za zidnu podžbuknu montažu  bijele u 2 montažne kutije 7M sa 2×7M nosača i 2×7M PVC bijelim okvirom</t>
  </si>
  <si>
    <t xml:space="preserve"> - jednostruka priključnica sa poklopcem energetska za zidnu ugradnu montažu IP55  u montažnoj 2M kutiji sa nosačem i 2M PVC okvirom IP55 u koji montirati 1 priključnicu 2M najmanje 10A/230V u bijeloj boji</t>
  </si>
  <si>
    <t xml:space="preserve"> - fiksni priključak petopolni ugradni</t>
  </si>
  <si>
    <t>Priključnice - samo montaža, spajanje i podešavanje</t>
  </si>
  <si>
    <t xml:space="preserve"> - jednostruka priključnica energetska za zidnu ugradnu montažu</t>
  </si>
  <si>
    <t xml:space="preserve"> - jednostruka priključnica sa poklopcem energetska za zidnu ugradnu montažu</t>
  </si>
  <si>
    <t xml:space="preserve"> - dvostruka priključnica energetska za zidnu ugradnu montažu</t>
  </si>
  <si>
    <t xml:space="preserve"> - dvostruka priključnica sa poklopcem energetska za zidnu ugradnu montažu</t>
  </si>
  <si>
    <t xml:space="preserve"> - trostruka priključnica energetska za zidnu ugradnu montažu</t>
  </si>
  <si>
    <t xml:space="preserve"> - četverostruka priključnica energetska za zidnu ugradnu montažu</t>
  </si>
  <si>
    <t xml:space="preserve"> - tipkalo sa dvije priključnice energetske za zidnu ugradnu montažu </t>
  </si>
  <si>
    <t xml:space="preserve"> - priključnica iza televizora sastavljena od sedam priključnica energetskih  2M najmanje 10A/230V (4 dvostruke i 3 jednostruke), dvostruke RJ45/C6 priključnice i RTV završna priključnica za zidnu podžbuknu montažu</t>
  </si>
  <si>
    <t xml:space="preserve"> - jednostruka priključnica sa poklopcem energetska za zidnu ugradnu montažu IP55</t>
  </si>
  <si>
    <t>Isporučiti, montirati i spojiti tipkalo za daljinski isklop napajanja</t>
  </si>
  <si>
    <t>Tipkalo - samo isporuka</t>
  </si>
  <si>
    <t xml:space="preserve"> - nadgradno tipkalo za daljniski isklop napajanja crveno u nivou zaštite najmanje IP55 </t>
  </si>
  <si>
    <t>Tipkalo - samo montaža i spajanje</t>
  </si>
  <si>
    <t xml:space="preserve"> - nadgradno tipkalo za daljniski isklop napajanja crveno</t>
  </si>
  <si>
    <t>Isporučiti, montirati i spojiti razvodnu kutiju sa poklopcem</t>
  </si>
  <si>
    <t>Razvodne kutije - samo isporuka</t>
  </si>
  <si>
    <t xml:space="preserve"> - nadgradna razvodna kutija sa poklopcem najvećih dimenzija 100×100 mm komplet sa najmanje pet tropolnih bezvijčanih stezaljki</t>
  </si>
  <si>
    <t xml:space="preserve"> - ugradna razvodna kutija okrugla najvećeg promjera 78 mm sa poklopcem komplet sa najmanje pet tropolnih bezvijčanih stezaljki</t>
  </si>
  <si>
    <t>Razvodne kutije - samo montaža i spajanje</t>
  </si>
  <si>
    <t xml:space="preserve"> - nadgradna razvodna kutija sa poklopcem komplet sa najmanje pet tropolnih bezvijčanih stezaljki</t>
  </si>
  <si>
    <t xml:space="preserve"> - ugradna razvodna kutija okrugla sa poklopcem komplet sa najmanje pet tropolnih bezvijčanih stezaljki</t>
  </si>
  <si>
    <t>Isporučiti odgovarajuće spojnice od bakrenih pletenica i izvršiti izjednačenje potencijala na metalnim vratima i dovratcima uključivo sa podložnom nazubljenom pločicom i odgovarajućim nehrđajućim vijkom. Svi spojevi moraju biti estetski izvedeni kao maskirani. Komplet sa svim potrebnim radom i materijalom.</t>
  </si>
  <si>
    <t xml:space="preserve">Isporučiti odgovarajuće spojnice i izvršiti izjednačenje potencijala na metalnim masama i cjevnom razvodu te policama od prosječno 10 m kabela tipa H07Z-K-J 6 mm² položene u odgovarajućoj plastičnoj cijevi komplet sa svim potrebnim spajanjima, radom i materijalom te ugradnjom u zid i prodorima kroz zidove. Kabel i cijev za izradu izvoda obuhvaćen posebnom stavkom. </t>
  </si>
  <si>
    <t xml:space="preserve">Isporučiti odgovarajuće spojnice i izvršiti izjednačenje potencijala vanjske jedinice i uređaja te kabelske police od prosječno 10 m kabela tipa P/F-Y 16 mm² položene u odgovarajućoj plastičnoj cijevi komplet sa svim potrebnim spajanjima, radom i materijalom uključivo sa vodičima i cijevima te ugradnjom u zid ili beton i prodora kroz zidove. Kabel i cijev za izradu izvoda obuhvaćen posebnom stavkom. </t>
  </si>
  <si>
    <t>Izrada izvoda dizalice topline i inverterske klime komplet sa svim potrebnim spajanjima i suradnjom sa isporučiocima opreme i trošila koja se spajaju na iste. Kabel za izradu izvoda obuhvaćen posebnom stavkom. Cijenom obuhvatiti spajanje dizalice topline i inverterske klime komplet sa unutrašnjim jedinicama.</t>
  </si>
  <si>
    <t>Izrada izvoda žičanog regulatora dizalice topline komplet sa svim potrebnim spajanjima i suradnjom sa isporučiocima opreme i trošila koja se spajaju na iste. Kabel za izradu izvoda obuhvaćen posebnom stavkom. Cijenom obuhvatiti spajanje regulatora i dizalice topline.</t>
  </si>
  <si>
    <t>Izrada izvoda žičanog regulatora odsisnih ventilatora sanitarija komplet sa svim potrebnim spajanjima i suradnjom sa isporučiocima opreme i trošila koja se spajaju na iste. Kabel za izradu izvoda obuhvaćen posebnom stavkom.  Cijenom obuhvatiti spajanje ventilatora i regulatora.</t>
  </si>
  <si>
    <t>Izrada izvoda tropolnih komplet sa svim potrebnim spajanjima i suradnjom sa isporučiocima opreme i trošila koja se spajaju na iste. Kabel za izradu izvoda obuhvaćen posebnom stavkom.  Cijenom obuhvatiti spajanje trošila.</t>
  </si>
  <si>
    <t xml:space="preserve">Izrada prodora kroz požarne zone komplet sa zatvaranjem prodora promjera 50 mm opremom sve prema detalju proizvođača.
Prodor dojave požara pojedinačnih kabela koji sadrži:
 - 1 komad R okvir                   
 - 4 modula za prolaz kabela
  - 1 komad mazivo 25 ml 
 Komplet sa svim potrebnim radom i montažnim materijalom. U cijenu uračunati izdavanje uvjerenja o izvršenom zapunjavanju sa potrebnim certifikatima. U cijenu uračunati izradu nacrta protupožarnih brtvljenja sa svim potrebnim opisima i oznakama koje se moraju podudarati sa izvedenim stanjem.     </t>
  </si>
  <si>
    <t>Isporučiti, montirati i spojiti instalaciju izjednačenja potencijala dizala</t>
  </si>
  <si>
    <t xml:space="preserve"> - temeljni uzemljivač od čelične pocinčane trake 40×4mm montiran sječimice na fazonski komad ( 1 kom/m ) uključivo sa fazonskim komadom i trakom</t>
  </si>
  <si>
    <t xml:space="preserve"> - zemljospoj od čelične  INOX žice promjera 10mm montirana na zid zaštićena plastičnom trakom od bitumena s poliesetrom</t>
  </si>
  <si>
    <t xml:space="preserve"> - križna spojnica 70×70 mm za pocinčanu traku zalivena u bitumen</t>
  </si>
  <si>
    <t xml:space="preserve"> - Mjerenje otpora uzemljenja, električke vodljive povezanosti postojećeg uzemljivača. Ukoliko otpor ne zadovoljava potrebno je dodati trakasti uzemljivač prema stavci troškovnika.</t>
  </si>
  <si>
    <t xml:space="preserve">kpl </t>
  </si>
  <si>
    <t xml:space="preserve"> - Isporučiti, montirati i spojiti prsten za izjednačenje potencijala okna dizala na temeljni uzemljivač čeličnom pocinčanom trakom 25×4 mm dužine 10m na zidnim nosačima. U cijenu je potrebno uračunati i spoj trake na vodilice dizala. Komplet sa svim potrebnim radom i potrebnim montažnim materijalom</t>
  </si>
  <si>
    <t xml:space="preserve"> - Izrada različitih spojeva trake sa metalnim masama (limeni opšavi, metalna konstrukcija vrata, prozora i sl.) odgovarajućim spojnicama odnosno vijcima. Spojni pribor mora biti pocinčan i odgovarati Hrvatskim normama ovisno o tipu spoja.</t>
  </si>
  <si>
    <t xml:space="preserve"> - Vizuelan pregled izvedene instalacije te izdavanje zapisnika o istom.</t>
  </si>
  <si>
    <t>Komplet sa svim potrebnim radom i materijalom.</t>
  </si>
  <si>
    <t>1.2. UKUPNO KABELSKI RAZVOD I PRIBOR</t>
  </si>
  <si>
    <t>1.3. OPĆA  RASVJETA</t>
  </si>
  <si>
    <t>Isporučiti svjetiljke unutrašnje rasvjete prema izboru arhitekta interijara:</t>
  </si>
  <si>
    <t xml:space="preserve"> - Svjetiljka stubišta zidna nadgradna sa direktno indirektnom svjetlosnom karakteristikom u LED tehnologiji temperature boje najviše 3000K, sa najmanje 2500 lm za napon 230V</t>
  </si>
  <si>
    <t xml:space="preserve"> - Svjetiljka u prolazu zidna nadgradna sa direktno indirektnom svjetlosnom karakteristikom u LED tehnologiji temperature boje najviše 3000K, komplet sa senzorom pokreta i sa najmanje 2500 lm za napon 230V</t>
  </si>
  <si>
    <t xml:space="preserve"> - Svjetiljka stubišta stropna nadgradna sa direktnom svjetlosnom karakteristikom u LED tehnologiji temperature boje najviše 3000K, sa najmanje 2500 lm za napon 230V</t>
  </si>
  <si>
    <t xml:space="preserve"> - Svjetiljka okna dizala zidna nadgradna sa direktnom svjetlosnom karakteristikom u LED tehnologiji temperature boje najviše 3000K, sa najmanje 1500 lm za napon 230V</t>
  </si>
  <si>
    <t xml:space="preserve"> - grlo E27 komplet sa LED žaruljom najmanje 10W</t>
  </si>
  <si>
    <t xml:space="preserve">Rasvjetna tijela isporučuti kompletno sa svim montažnim materijalom, montažnim kutijama i pripadajućim izvorima svjetla. </t>
  </si>
  <si>
    <t>Rasvjetna tijela iz stavke 1 montirati i spojiti :</t>
  </si>
  <si>
    <t xml:space="preserve"> - Svjetiljka zidna nadgradna </t>
  </si>
  <si>
    <t xml:space="preserve"> - Svjetiljka zidna nadgradna sa senzorom</t>
  </si>
  <si>
    <t xml:space="preserve"> - Svjetiljka stropna nadgradna </t>
  </si>
  <si>
    <t xml:space="preserve"> - Svjetiljka okna dizala </t>
  </si>
  <si>
    <t xml:space="preserve"> - grlo sa žaruljom</t>
  </si>
  <si>
    <t xml:space="preserve">Komplet sa svim potrebnim spajanjima, radom i materijalom. </t>
  </si>
  <si>
    <t>Isporučiti svjetiljke sigurnosne rasvjete prema izboru arhitekta interijara:</t>
  </si>
  <si>
    <t xml:space="preserve"> - sigurnosna svjetiljka zidna nadgradna najmanje IP20 u bijeloj boji sa pleksiglasom i piktogramom izlaza prema normi HRN ISO 3864-1 ili jednakovrijednoj normi vidljivosti više od 25m sa 1 LED žaruljom 2W za napon 230V i autonomijom 1h u stalnom spoju predviđena za spoj na lokalnu bateriju. U kompletu i pribor za ugradnju na zid.   </t>
  </si>
  <si>
    <t xml:space="preserve"> - sigurnosna svjetiljka stropna nadgradna IP20 metalna u bijeloj boji sa 1 LED žaruljom 3W za napon 230V i autonomijom 1h u pripravnom spoju ukupnog svjetlosnog toka najmanje 320 lm predviđena za spoj na lokalnu bateriju. U kompletu i pribor za ugradnju na strop.  </t>
  </si>
  <si>
    <t xml:space="preserve">Komplet sa svim potrebnim spajanjima, radom i materijalom. Rasvjetna tijela isporučuti kompletno sa svim montažnim materijalom, montažnim kutijama i pripadajućim izvorima svjetla. </t>
  </si>
  <si>
    <t>Rasvjetna tijela iz stavke 3 montirati i spojiti :</t>
  </si>
  <si>
    <t xml:space="preserve"> - sigurnosna svjetiljka zidna nadgradna najmanje IP20 u bijeloj boji sa pleksiglasom i piktogramom izlaza </t>
  </si>
  <si>
    <t xml:space="preserve"> - sigurnosna svjetiljka stropna nadgradna IP20 metalna u bijeloj boji sa 1 LED žaruljom 3W za napon 230V i autonomijom 1h u pripravnom spoju</t>
  </si>
  <si>
    <t xml:space="preserve">1.3. UKUPNO OPĆA RASVJETA </t>
  </si>
  <si>
    <t xml:space="preserve">1.4. PRIPREMNO ZAVRŠNI RADOVI </t>
  </si>
  <si>
    <t>Pripremno završni radovi na instalaciji koji obuhvaćaju slijedeće radnje:</t>
  </si>
  <si>
    <t xml:space="preserve"> - Suradnja sa izvođačem strojarskih radova na spajanju opreme automatske regulacije i elemenata u polju prema stvarnim potrebama. Komplet sa svim potrebnim radom i materijalom</t>
  </si>
  <si>
    <t xml:space="preserve"> - Ispitivanje izvedene instalacije ( validacija ) te pribavljanje protokola s rezultatima mjerenja u 3 primjerka koji sadrži:Atest o izvršenom mjerenju otpora izolacije, Atest o izvršenoj kontroli efikasnosti zaštite od ind. napona dodira, Atest o izvršenom mjerenju otpora zašt. uzemljenja, Atest o izvršenom mjerenju jakosti opće i sigurnosne rasvjete, Atest o izvršenom funkcionalnom ispitivanju elektroinstalacija, upute za korištenje i održavanje ugrađenih sustava i opreme, Ispitni listovi razvodnih ormara, Izjava o funkcionalnom ispitivanju isklopa u nuždi, Izvješće o funkcionalnom ispitivanju sigurnosne rasvjete, Atest ugrađene opreme i kabela. Komplet sa puštanjem u probni rad</t>
  </si>
  <si>
    <t xml:space="preserve"> - Izraditi projekt izvedenog stanja u tri primjerka na papirnatom mediju I tri primjerka na elektronskom mediju. Svi projekti moraju imati suglasnost projektanta</t>
  </si>
  <si>
    <t>Komplet sa svim potrebnim radom i potrebnim certificiranim instrumentima.</t>
  </si>
  <si>
    <t>1.4. UKUPNO PRIPREMNO ZAVRŠNI RADOVI</t>
  </si>
  <si>
    <t>REKAPITULACIJA NN ELEKTROTEHNIČKE INSTALACIJE</t>
  </si>
  <si>
    <t>1. UKUPNO NN ELEKTROTEHNIČKE INSTALACIJE</t>
  </si>
  <si>
    <t>2. ELEKTROTEHNIČKA INSTALACIJA EKM-a</t>
  </si>
  <si>
    <t>Isporučiti audio/video portafonski uređaj opremljen slijedećom opremom:</t>
  </si>
  <si>
    <t>VANJSKA VIDEO JEDINICA - samo isporuka</t>
  </si>
  <si>
    <t xml:space="preserve"> - kutija ugradna 6 modula</t>
  </si>
  <si>
    <t xml:space="preserve"> - okvir 6 modula</t>
  </si>
  <si>
    <t xml:space="preserve"> - štitnik pž, 6 modula</t>
  </si>
  <si>
    <t xml:space="preserve"> - modul za V/V jedinicu</t>
  </si>
  <si>
    <t xml:space="preserve"> - modul sa 5 tipki, simplebus digitalni na 2 žice</t>
  </si>
  <si>
    <t xml:space="preserve"> - audio/video jedinica, u boji, simplebus, digitalna na 2 žice</t>
  </si>
  <si>
    <t xml:space="preserve"> - ispravljač 230V/34VAC/800mA, ( 6 DIN modula )</t>
  </si>
  <si>
    <t xml:space="preserve"> - simplebus color kit connection </t>
  </si>
  <si>
    <t xml:space="preserve"> - završni element</t>
  </si>
  <si>
    <t>OTVARANJE VRATA - samo isporuka</t>
  </si>
  <si>
    <t xml:space="preserve"> - Brava 8-12V sa deblokadom </t>
  </si>
  <si>
    <t>KABELSKI RAZVOD - samo isporuka</t>
  </si>
  <si>
    <t xml:space="preserve"> - U/UTP 4×2×0.5 mm AWG 24</t>
  </si>
  <si>
    <t xml:space="preserve"> - YSLY 2×0,8 mm</t>
  </si>
  <si>
    <t>UNUTARNJE VIDEO JEDINICE  - samo isporuka</t>
  </si>
  <si>
    <t xml:space="preserve"> - color monitor mini, 4,3" </t>
  </si>
  <si>
    <t xml:space="preserve"> - ugradna kutija za monitor</t>
  </si>
  <si>
    <t>Montirati, spojiti i podesiti prema željama korisnika audio/video portafonski uređaj opremljen slijedećom opremom:</t>
  </si>
  <si>
    <t>VANJSKA VIDEO JEDINICA - samo montaža, spajanje i podešavanje</t>
  </si>
  <si>
    <t>OTVARANJE VRATA - samo montaža, spajanje i podešavanje</t>
  </si>
  <si>
    <t>KABELSKI RAZVOD - samo montaža, spajanje i podešavanje</t>
  </si>
  <si>
    <t>UNUTARNJE VIDEO JEDINICE  - samo montaža, spajanje i podešavanje</t>
  </si>
  <si>
    <t>Sve ožićeno, spojeno i ispitano.</t>
  </si>
  <si>
    <t xml:space="preserve">Isporučiti u zid komunikacijski ormar elektroničke komunikacijske mreže u stanovima i poslovnim prostorima oznake KOS ili KOP. U ormar ugraditi slijedeću opremu:  </t>
  </si>
  <si>
    <t xml:space="preserve"> -  Multimedijalni ormar troredni, 1 šina za 14 modula, dvije montažne ploče, 1x DIN nosač (12+2 modula u jednom redu), 2 montažne ploče, čelična vrata u boji signalno bijela, komplet sa uzidnom kadom, ugradnja u zid od cigle, dimenzija najviše 592x346x87mm (VxŠxD) - samo isporuka</t>
  </si>
  <si>
    <t xml:space="preserve"> - priključnica 16A za montažu na DIN šinu - samo isporuka</t>
  </si>
  <si>
    <t xml:space="preserve"> - Montirati, spojiti i podesiti multimedijalni ormar sa priključnicama komplet sa označavanjem opreme i kabela u ormaru oznakama prema pravilniku komplet sa izradom sheme izvedenog stanja</t>
  </si>
  <si>
    <t>1</t>
  </si>
  <si>
    <t>Komplet sa svim potrebnim radom i materijalom uključujući shemu izvedenog stanja. Aktivnu opremu isporučuje, montira i spaja investitor.</t>
  </si>
  <si>
    <t xml:space="preserve">Isporučiti, montirati i spojiti  u zid komunikacijski ormar elektroničke komunikacijske mreže stanova i poslovnih prostora u svemu izveden kao ormar u stavci 3. </t>
  </si>
  <si>
    <t>Isporučiti i montirati u prostor spuštenog stropa na zid slijedeće perforirane kabelske police, plastične cijevi I kanalice :</t>
  </si>
  <si>
    <t>Isporučiti, montirati djelomično u kabelske kanalice i plastične cijevi  i spojiti kabele EKM-a:</t>
  </si>
  <si>
    <t>kabeli EKM - samo dobava i isporuka</t>
  </si>
  <si>
    <t xml:space="preserve">  - S/FTP 4×2×0.5 mm kategorije 6 tipa LZSH</t>
  </si>
  <si>
    <t xml:space="preserve">  - F/UTP 4×2×0.5 mm kategorije 6 tipa LZSH</t>
  </si>
  <si>
    <r>
      <t xml:space="preserve"> - koaksijalni kabel 75 </t>
    </r>
    <r>
      <rPr>
        <sz val="10"/>
        <rFont val="Symbol"/>
        <family val="1"/>
        <charset val="2"/>
      </rPr>
      <t>W</t>
    </r>
    <r>
      <rPr>
        <sz val="10"/>
        <rFont val="Arial"/>
        <family val="2"/>
      </rPr>
      <t xml:space="preserve"> tip AXING SKB88-01</t>
    </r>
  </si>
  <si>
    <t>kabeli EKM - samo montaža i spajanje</t>
  </si>
  <si>
    <t>Uključivo rad i potreban montažni materijal</t>
  </si>
  <si>
    <t>Isporučiti, montirati pomoću plastičnih montažnih kutija i spojiti slijedeći instalacijski pribor ugradne izvedbe:</t>
  </si>
  <si>
    <t>Priključnice - samo dobava i isporuka</t>
  </si>
  <si>
    <t xml:space="preserve"> - dvostruka priključnica strukturno kablirane mreže 2× RJ45/FUTP/C6 za ugradnu montažu  u montažnoj 2M kutiji dubine maksimalno 40 mm sa nosačem i 2M PVC bijelim okvirom u koji montirati 2 priključnice 1M RJ45/FUTP/C6 u bijeloj boji</t>
  </si>
  <si>
    <t xml:space="preserve"> - dvostruka priključnica strukturno kablirane mreže 2× RJ45/FUTP/C6 sa završnom antenskom utičnicom TV/RD za ugradnu montažu  u montažnoj 4M kutiji dubine maksimalno 40 mm sa nosačem i 4M PVC bijelim okvirom u koji montirati 2 priključnice 1M RJ45/FUTP/C6 i jednom završnom antenskom utičnicom TV/RD 2M u bijeloj boji</t>
  </si>
  <si>
    <t xml:space="preserve"> - jednostruka priključnica strukturno kablirane mreže 1× RJ45/FUTP/C6 sa završnom antenskom utičnicom TV/RD za ugradnu montažu  u montažnoj 3M kutiji dubine maksimalno 40 mm sa nosačem i 3M PVC bijelim okvirom u koji montirati 1 priključnicu 1M RJ45/FUTP/C6 i jednom završnom antenskom utičnicom TV/RD 2M u bijeloj boji</t>
  </si>
  <si>
    <t>Priključnice - samo montaža i spajanje</t>
  </si>
  <si>
    <t xml:space="preserve"> - dvostruka priključnica strukturno kablirane mreže 2× RJ45/FUTP/C6</t>
  </si>
  <si>
    <t xml:space="preserve"> - dvostruka priključnica strukturno kablirane mreže 2× RJ45/FUTP/C6 sa jednom TV/RD utičnicom</t>
  </si>
  <si>
    <t xml:space="preserve"> - jednostruka priključnica strukturno kablirane mreže 1× RJ45/FUTP/C6 sa jednom TV/RD utičnicom</t>
  </si>
  <si>
    <t>Komplet sa svim potrebnim spajanjima, radom i materijalom</t>
  </si>
  <si>
    <t>Isporučiti i ugraditi na krovu objekta na najpovoljnijem mjestu prijema antenski sustav zemaljskih programa sastavljen od slijedeće opreme:</t>
  </si>
  <si>
    <t xml:space="preserve">Stup antenski stup 2m 50x1,4mm; teleskopski s vijcima; čelik </t>
  </si>
  <si>
    <t xml:space="preserve">Nosač stupa 13cm odstojnik U; za stup 30-50mm; čelik </t>
  </si>
  <si>
    <t>Poklopac za stup do 60mm</t>
  </si>
  <si>
    <t xml:space="preserve">Univerzalna guma za stup 32-60mm </t>
  </si>
  <si>
    <t>vanjska radio antena:
- Frekvecija: FM 87,5-108MHz – horizontalna polarizacija
- Impedancija: 75 ohma,  Priključak: F konektor
- Izrađena od aluminija
- Omnidirekcionalna, Promjer najviše 50cm</t>
  </si>
  <si>
    <r>
      <t>antena DVB-T/T2 UHF21-60 17dB HDTV LTE:
- Frekvecija: UHF21-69 – horizontalna polarizacija
- Impedancija: 75 ohma,  Priključak: F konektor
- Izrađena od aluminija
- horizontalni otklon najmanje 36</t>
    </r>
    <r>
      <rPr>
        <sz val="10"/>
        <rFont val="Calibri"/>
        <family val="2"/>
        <charset val="238"/>
      </rPr>
      <t>°</t>
    </r>
    <r>
      <rPr>
        <sz val="10"/>
        <rFont val="Arial"/>
        <family val="2"/>
        <charset val="238"/>
      </rPr>
      <t xml:space="preserve"> za najveći gubitak od 3dB
- Back-to-front ratio veći od 24 dB, dobit: pasivno najmanje 17dB, aktivno sa pojačalom najmanje 34 dB, OtpornosT na vjetar najmanje 130 kn/h
- dimenzije  najviše 980 mm</t>
    </r>
  </si>
  <si>
    <t>Montaža, spajanje i podešavanje antenskog sustava</t>
  </si>
  <si>
    <t>Komplet sa svim potrebnim radom i materijalom uključujući shemu izvedenog stanja.</t>
  </si>
  <si>
    <t xml:space="preserve">Isporučiti na zid ormar zajedničkog antenskog sustava oznake ZAS. Ormar izvesti kao metalni  ormar sa neprozirnim vratima na kojima izbušiti po 10 rupa za ventilaciju promjera 1cm pri dnu i pri vrhu vrata. U ormar ugraditi slijedeću opremu:  </t>
  </si>
  <si>
    <t xml:space="preserve"> - metalni ormar zajedničkog antenskog sustava oznake ZAS sa vratima dimenzija 600×600×250 mm ugradni </t>
  </si>
  <si>
    <r>
      <t xml:space="preserve"> - Širokopojasno antensko pojačalo sa 4 ulaza slijedećh karakteristika: pojačanje dB/</t>
    </r>
    <r>
      <rPr>
        <sz val="10"/>
        <color rgb="FF000000"/>
        <rFont val="Symbol"/>
        <family val="1"/>
        <charset val="2"/>
      </rPr>
      <t>m</t>
    </r>
    <r>
      <rPr>
        <sz val="10"/>
        <color indexed="8"/>
        <rFont val="Arial"/>
        <family val="2"/>
        <charset val="238"/>
      </rPr>
      <t xml:space="preserve">V BI/FM najmanje 117,  DAB/BIII najmanje 117 UHF najmanje 119; dobit ( gain ) dB BI/FM najmanje 30,  DAB/BIII najmanje 30 UHF najmanje 30; regulacija dobiti dB BI/FM najmanje 20,  DAB/BIII najmanje 20 UHF najmanje 20; Ulazni promjenjivi DC prolaz; LTE protection filter; inttegrirano napajanje 195-265V i radne temperature od 0÷50 </t>
    </r>
    <r>
      <rPr>
        <sz val="10"/>
        <color indexed="8"/>
        <rFont val="Calibri"/>
        <family val="2"/>
        <charset val="238"/>
      </rPr>
      <t>°</t>
    </r>
    <r>
      <rPr>
        <sz val="10"/>
        <color indexed="8"/>
        <rFont val="Arial"/>
        <family val="2"/>
        <charset val="238"/>
      </rPr>
      <t>C; metalno kučište od aluminija</t>
    </r>
  </si>
  <si>
    <t xml:space="preserve"> - priključnica 16A za montažu na DIN šinu komplet sa šinom</t>
  </si>
  <si>
    <t>Montaža, spajanje i podešavanje ormara zajedničkog antenskog sustava</t>
  </si>
  <si>
    <t>Komplet sa svim radom i montažnim materijalom</t>
  </si>
  <si>
    <t xml:space="preserve">Isporučiti u zid razvodne instalacijske kutije ZAS-a. kompletiran od slijedeće opreme:  </t>
  </si>
  <si>
    <t xml:space="preserve"> - ugradna razvodna kutija sa poklopcem dimenzije najmanje 230×175×79 mm</t>
  </si>
  <si>
    <t xml:space="preserve"> - Trostruki antenski razdjelnik 5-1218MHz. Opis: multimedialni antenski spliter na 3 izlaza tipa F, A klase distribucijsko gušenje najmanje 8.5 i najveće od 10.1 dB/mV , povratno gušenje najmanje 12 i najveće od 18 dB/mV te izolacijsko gušenje najmanje 14 i najveće od 22 dB/mV  </t>
  </si>
  <si>
    <t xml:space="preserve"> - dvostruki antenski otcjepnik 5-1218MHz. Opis: multimedialni antenski otcjepnik na 2 izlaza tipa F, A klase otcjepno gušenje najmanje 8.3 i najveće od  9.2 dB/mV , prolazno gušenje najmanje 3,6 i najveće od 4,7 dB/mV te izolacijsko gušenje najmanje 20 i najveće od 32 dB/mV  </t>
  </si>
  <si>
    <t xml:space="preserve"> - Završni otpornici 75 ohma</t>
  </si>
  <si>
    <t xml:space="preserve"> - F konektori</t>
  </si>
  <si>
    <t>Montaža, spajanje i podešavanje opreme</t>
  </si>
  <si>
    <t xml:space="preserve"> - ugradna razvodna kutija sa poklopcem</t>
  </si>
  <si>
    <t xml:space="preserve"> - Trostruki antenski razdjelnik</t>
  </si>
  <si>
    <t xml:space="preserve"> - dvostruki antenski otcjepnikd 32 dB/mV  </t>
  </si>
  <si>
    <t>Spajanje opreme EKM instalacije komplet sa označavanjem kabela natpisnim pločicama za označavanje kabela.</t>
  </si>
  <si>
    <t xml:space="preserve"> - Ispitivanje izvedene instalacije ( validacija ) te pribavljanje protokola s rezultatima mjerenja u 2 primjerka prema pravilniku o EKM instalacijama. Komplet sa puštanjem u probni rad</t>
  </si>
  <si>
    <t xml:space="preserve">2. UKUPNO INSTALACIJA EKM-a </t>
  </si>
  <si>
    <t>3. ELEKTRIČNA INSTALACIJA DOJAVE POŽARA</t>
  </si>
  <si>
    <t xml:space="preserve">Dobava, isporuka, ugradnja i spajanje modularne mikroprocesorske centrale dojave požara s jednom linijom za prihvat interaktivnih javljača, i jednom linijom za prihvat analogno-adresabilnih javljača, modulom za upravljanje sirenama, indikacijsko upravljačkom tipkovnicom s LC displejom (osam linija po 40 znakova), pričuvnim akumulatorskim napajanjem za minimalno 72h autonomije. Komplet sa svim priključnim i prespojnim kabelima                                                                                                              </t>
  </si>
  <si>
    <t xml:space="preserve">Dobava i ugradnja u vatrodojavnu centralu 2 Acu. Bat. 12V 18Ah.  Komplet sa svim priključnim i prespojnim kabelima                                                                                                              </t>
  </si>
  <si>
    <t xml:space="preserve">Dobava i montaža vatrootpornog ormara EI90 za centralu dojave požara najmanje dimenzije 800×795×300mm sa vratima i ključem te staklenim prozorčićem za nadzor centrale dimenzije 350×330 mm. Komplet sa svim priključnim i montažnim materijalima i pripadajućom dokumentacijom.                                                                                                             </t>
  </si>
  <si>
    <t xml:space="preserve">Dobava i ugradnja adresabilnog automatskog  multikriterijskog javljača požara, sljedećih karakteristika: mogućnost rada kao optičko-termički ili samo kao optički ili termički javljač, podešavanje osjetljivosti u skladu s normom, podešavanje osjetljivosti prema vremenu (dan/noć), napredni algoritam obrade požarnih veličina za otpornost na ometajuće pojave i brzo prepoznavaje stvarnog požara, ugrađen alarmni izlaz za dodatnu indikaciju alarma koji je potpuno programabilan, ugrađen izolator petlje i ugrađen LED indikator. Komplet sa svim potrebnim radom i montažnim materijalom.                                                                                                              </t>
  </si>
  <si>
    <t xml:space="preserve">Dobava, isporuka, montaža univerzalnog nadgradnog podnožja za detektore dojave požara. Komplet sa svim potrebnim radom i montažnim materijalom.                                                                                                              </t>
  </si>
  <si>
    <t xml:space="preserve">Dobava i ugradnja ručnog analogno adresibilnog javljača požara sa direktnim aktiviranjem (razbijanje stakla na javljaču  prouzrokuje alarm) u crvenom kućištu (R). Natpisi moraju biti na hrvatskom jeziku. Komplet sa svim potrebnim radom i montažnim materijalom.                                                                                                             </t>
  </si>
  <si>
    <t xml:space="preserve">Dobava i ugradnja paralelnog indikatora za indikaciju automatskih javljača požara koji su montirani na nepreglednim mjestima (spušteni strop/pod, okna i sl.). Paralelni indikator moguće je aktivirati detektorom na koji je spojen ili slobodno programiranom grupom detektora čije se postavke definiraju na centrali dojave požara. Komplet sa svim potrebnim radom i montažnim materijalom.                                                                                                             </t>
  </si>
  <si>
    <t xml:space="preserve">Dobava i ugradnja adresabilne sirene sljedećih karakteristika:
- izlazna snaga 89dB do 99 dB (podesivo)
- 3 različita tona programabilno sa centrale
- ugrađen izolator petlje. Komplet sa svim potrebnim radom i montažnim materijalom.                                                                                                            </t>
  </si>
  <si>
    <t xml:space="preserve">Dobava i ugradnja analogno adresibilnog ulazno izlaznog modula sljedećih karakteristika:
- 2 nadzirana programabilna ulaza
- 4 relejna izlaza 230 VAC
- potpuno progrmabilna fail-safe stanja relejnih izlaza u slučaju potpunog gubitka napajanja i komunikacije. Komplet sa svim potrebnim radom i montažnim materijalom.                                                                                                        </t>
  </si>
  <si>
    <t xml:space="preserve">Dobava i ugradnja oznake za podnožja analogno adresabilnih javljača dimenzija 60x20 mm izrađena od transparentne plastike i učvršćene za podnožje. Komplet sa svim potrebnim radom i montažnim materijalom.                                                                                                              </t>
  </si>
  <si>
    <t>Isporučiti i montirati u prostor spuštenog stropa na zid slijedeće kabelske police, plastične cijevi I kanalice :</t>
  </si>
  <si>
    <t>PLASTIČNE KANALICE I CIJEVI</t>
  </si>
  <si>
    <t xml:space="preserve"> - bezhalogena samogasiva plastična cijev Ø16 mm uključujući potrebni instalacijski spojni i montažni pribor i materijal, siva RAL 7037                                                                                                             </t>
  </si>
  <si>
    <r>
      <t xml:space="preserve">Isporučiti, montirati u plastične negorive cijevi i kanalice, a pretežno po stropu negorivi vatrodojavni kabel J-H(St)H FE180E30 2×2×0,8 mm. U cijenu uračunati i sva potrebna označavanja po petljama te odgovarajuće nosaće. </t>
    </r>
    <r>
      <rPr>
        <sz val="10"/>
        <color rgb="FF000000"/>
        <rFont val="Arial"/>
        <family val="2"/>
        <charset val="238"/>
      </rPr>
      <t>Komplet sa svim potrebnim radom i montažnim materijalom.</t>
    </r>
  </si>
  <si>
    <t xml:space="preserve">Izrada prodore kroz požarne zone komplet sa zatvaranjem prodora promjera 50 mm opremomsve prema detalju proizvođača.
Prodor dojave požara pojedinačnih kabela koji sadrži:
 - 1 komad R okvir                   
 - 4 modula za prolaz kabela
  - 1 komad mazivo 25 ml 
 Komplet sa svim potrebnim radom i montažnim materijalom. U cijenu uračunati izdavanje uvjerenja o izvršenom zapunjavanju sa potrebnim certifikatima. U cijenu uračunati izradu nacrta protupožarnih brtvljenja sa svim potrebnim opisima i oznakama koje se moraju podudarati sa izvedenim stanjem.                                                                                                             </t>
  </si>
  <si>
    <t>Izrada i montaža ploča za označavanje puta za vatrogasce do centrale dojave požara</t>
  </si>
  <si>
    <t xml:space="preserve">Razni instalacijski materijal i pribor uključivo propisno označavanje svih kabela i pripadajućih trasa te suradnja sa izvoditeljima instalacije klimatizacije, hlađenja i ostalih sustava </t>
  </si>
  <si>
    <t>Montaža kompletne opreme, programiranje centrale, obuka korisnika i izrada uputstva za rukovanje na hrvatskom jeziku</t>
  </si>
  <si>
    <t>Izraditi projekt izvedenog stanja ovjeren od ovlaštenog inženjera u četiri primjerka na papirnatom mediju I jedan primjerak na elektronskom mediju. Na projekti ishoditi suglasnost ovlaštene institucije.</t>
  </si>
  <si>
    <t>Izdavanje atesta o funkcionalnosti kompletnog sustava od nadležne institucije</t>
  </si>
  <si>
    <t>Ispitivanje, puštanje u rad i primopredaja ispitnih protokola i vertifikata ovlaštenih institucija</t>
  </si>
  <si>
    <t>3. SVEUKUPNO INSTALACIJA DOJAVE POŽARA</t>
  </si>
  <si>
    <t>4. TROŠKOVNIK INSTALACIJA SUSTAVA ZA ODIMLJAVANJE</t>
  </si>
  <si>
    <t xml:space="preserve">Isporučiti, montirati i spojiti certificirani sustav odimljavanja komplet sa svom potrebnom detektorskom opremom, ručnim upravljanjem i izvršnim elementima, sve prema detalju proizvođača (kupole i prozori su obrađeni u građevinskom troškovniku)
Komplet sa svim potrebnim radom montažnim materijalom. U cijenu uračunati ispitivanje izvedene instalacije, podešavanje parametara instalacije, izdavanje ispitnih protokola te uputa za upotrebu i održavanje na hrvatskom jeziku. NAPOMENA: motor u kompletu sa pripadajućim otvorom za odimljavanje mora biti atestiran po normi HRN EN 12101-2.
</t>
  </si>
  <si>
    <t>Dobava, isporuka, ugradnja, spajanje i označavanje centrale za odimljavanje hodnika hladnjača, minimalno sljedećih karakteristika:
- 1 alarmna grupa, 2 grupe za odimljavanje ( 4 motora po grupi )
- 2 nadzirana izlaza, 24 VDC max. 3 A
- izlazi: 2 signalna kontakta (alarm, greška)
- LED indikatori za prikaz stanja
- 4 ulaza za spajanje senzora i sustava za dojavu požara
- rezervne baterije za autonomiju od 72h</t>
  </si>
  <si>
    <t>Dobava, isporuka, ugradnja, spajanje i označavanje tipkala u nuždi za aktiviranje sustava za odimljavanje, minimalno sljedećih karakteristika:
- tipkalo za aktiviranje sustava odimljavanja sa zujalicom
- indirektno aktiviranje alarma prema principu razbij staklo i pritisni tipku
- napon 24 VDC, max. 10 mA
- LED indikatori: crveni. žuti i zeleni</t>
  </si>
  <si>
    <t>Dobava, isporuka, ugradnja, spajanje i označavanje ručnog tipkala za ventiliranje sustava za odimljavanje stubišta, minimalno sljedećih karakteristika:
- ručno tipkalo za otvaranje i zatvaranje kupole
- napon 24 VDC, max. 10 mA</t>
  </si>
  <si>
    <t>Dobava, isporuka, ugradnja, spajanje i označavanje motora za otvaranje prozora za odimljavanje, minimalno sljedećih karakteristika:
- lančani motor
- 24 VDC
- nominalna struja 1,4A
- hod 500mm
- integrirani elektronički cut-off
- soft start
- sof close za zadnjih 75 mm
- brzina 10mm/s
- uključeni nosači za montažu</t>
  </si>
  <si>
    <t>Dobava, isporuka, montiranje i poklapanje vatrootpornih kabelskih plastičnih cijevi komplet sa ravnim spojnicama, T spojnicama, križnim spojnicama ili kutnim spojnica te  zidnim ili stropnim nosačima polica,  ili cijevi sa spojnim, nosivim i vijčanim materijalom uključivo izjednačenje potencijala. Sva oprema mora zadovoljiti normu HRN DIN 4102-12 u razredu EI90.</t>
  </si>
  <si>
    <t>VATROOTPORNI NOSAČI</t>
  </si>
  <si>
    <t xml:space="preserve"> - vatrootporna razvodna kutija otpornosti 30 minuta</t>
  </si>
  <si>
    <t xml:space="preserve"> - vatrootporni držač kabela raznih profila za okomito vođenje kabela u instalacionoj etaži otpornosti 90 minuta</t>
  </si>
  <si>
    <t xml:space="preserve"> - Stropno-zidna petlja komplet sa zidnim uloškom FNA za pojedinačno nošenje kabela otpornosti 90 minuta</t>
  </si>
  <si>
    <t xml:space="preserve"> - samogasiva plastična gibljiva cijev Ø16 mm uključujući potrebni instalacijski spojni i montažni pribor i materijal (tiple, vijci, koljena, obujmice i vezice)</t>
  </si>
  <si>
    <t>Isporučiti, montirati u plastične negorive cijevi i kanalice, a pretežno po stropu kabel HSLH 4×2×0.8 mm. U cijenu uračunati i sva potrebna označavanja po petljama te odgovarajuće nosaće. Komplet sa svim potrebnim radom i montažnim materijalom.</t>
  </si>
  <si>
    <t>Dobava, isporuka, montaža u gibljive i PNT cijevi Vatrootporan kabel NHXN-FE90 4×1,5mm² naranđaste boje za spajanje sigurnosne opreme s centralom odimljavanja. Komplet sa svim radom i potrebnim montažnim materijalom te spajanjem.</t>
  </si>
  <si>
    <t>4. UKUPNO INSTALACIJA SUSTAVA ZA ODIMLJAVANJE</t>
  </si>
  <si>
    <t>€</t>
  </si>
  <si>
    <t>UKUPNO ELEKTROTEHNIČKA INSTALACIJA</t>
  </si>
  <si>
    <t>ZAGREB, rujan 2023. godine</t>
  </si>
  <si>
    <t xml:space="preserve">PROJEKTANT:  </t>
  </si>
  <si>
    <t>Ovlašteni inženjer</t>
  </si>
  <si>
    <t>Ivan Đurđević dipl.ing.el.</t>
  </si>
  <si>
    <t>Projektant arhitekture:        Ivana Kušan,dipl.ing.arh. ovl.arh. A145</t>
  </si>
  <si>
    <t>TROŠKOVNIK – instalacije vodovoda i kanalizacije</t>
  </si>
  <si>
    <t>Stambeno poslovna zgrada</t>
  </si>
  <si>
    <t>k.č.br. 2208, k.o. Centar, Masarykova 10, 10000 Zagreb</t>
  </si>
  <si>
    <t>INVESTITOR:</t>
  </si>
  <si>
    <t>Suvlasnici zgrade</t>
  </si>
  <si>
    <t>Masarykova 10, 10000 Zagreb</t>
  </si>
  <si>
    <t>VODOVOD I KANALIZACIJA</t>
  </si>
  <si>
    <t>A</t>
  </si>
  <si>
    <t>B</t>
  </si>
  <si>
    <t>C</t>
  </si>
  <si>
    <t>SVEUKUPNO € (NETO)</t>
  </si>
  <si>
    <t>PDV (25%)</t>
  </si>
  <si>
    <t>SVEUKUPNO € (BRUTO)</t>
  </si>
  <si>
    <t>Projektant:</t>
  </si>
  <si>
    <t>Ante Grubišić, mag.ing.aedif.</t>
  </si>
  <si>
    <t>A.</t>
  </si>
  <si>
    <t>INSTALACIJA VODOVODA</t>
  </si>
  <si>
    <t>opis stavke</t>
  </si>
  <si>
    <t>jed. mj.</t>
  </si>
  <si>
    <t>količina</t>
  </si>
  <si>
    <t>jed. cijena</t>
  </si>
  <si>
    <t>ukupno</t>
  </si>
  <si>
    <t>*</t>
  </si>
  <si>
    <t>Prije davanja ponude za demontažne radove preporuka je da potencijalni izvoditelj pregleda i upozna se s postojećim stanjem objekta, kao i potrebnim modifikacijama postojećih instalacija. Prije početka svih radova uskladiti izvođenje radova sa službama za održavanje objekta zbog potrebitih prekida dijela pogona, i sl.Svu demontiranu opremu, armaturu i razvode potrebno je zapisnički evidentirati i predati investitoru i predstavniku vlasnika na pohranu i čuvanje u skladištu rezervne opreme ili po dogovoru. Sve demontaže izvesti bez oštećenja bilo kojih elemenata instalacija koje se demontira ili ne demontira. Ukazati prije demontaže na svaki eventualno postojeći defekt na dijelu instalacije nadzornom inženjeru investitora. Demontaža se vrši sukladno naznačenom na grafičkom dijelu tehničke dokumentacije. skele, izradu i zatvaranje zidnih i podnih usjeka, prodora, zaštitnu ogradu pri izradi iskopa i sl..</t>
  </si>
  <si>
    <t>Jedinične cijene pojedinih stavaka zaračunate su sa cjelokupnom vrijednosti materijala uključujući montažu, transport, prijenos, skele, izradu i zatvaranje zidnih i podnih usjeka, prodora, zaštitnu ogradu pri izradi iskopa i sl..</t>
  </si>
  <si>
    <t>Izvođač je dužan održavati gradilište čistim uz svakodnevno čišćenje od ostataka materijala i smeća.</t>
  </si>
  <si>
    <t>PEHD cijevi moraju ispunjavati zahtjeve normi DIN 8074, EN12201, ISO 4427, EN 13244 i EN 12666 ili jednakovrijedno</t>
  </si>
  <si>
    <t>PP-R cijevi moraju ispunjavati zahtjeve normi DIN 8077, DIN8078 i EN ISO 15874 ili jednakovrijedno</t>
  </si>
  <si>
    <t xml:space="preserve">Instalacija vodoopskrbe </t>
  </si>
  <si>
    <t xml:space="preserve">Stavka uključuje dolazak na lice mjesta uz očevid i potrebna ispitivanja sa ciljem utvrđivanja činjeničnog stanja i njegove usporedbe s nacrtima i troškovnički definiranim radovima za instalaciju vodoopskrbe i hidrantske mreže. Pregled i ispitivanja izvesti uz prisutnost nadzornog inženjera i utvrditi usklađenost projektantskog rješenja sa stanjem na terenu. Istovremeno definirati primjenu tehničkih rješenja, definirati vrstu radova, po potrebi označiti nove instalacijske trase, mjesta prodora i križanja s postojećim instalacijama. Po završetku pregleda i ispitivanja sastaviti zapisnik s opisima svega navedenog i posebno naznačiti sve potrebne zahvate i radove koji nisu obuhvaćeni troškovnikom, tj. svih mogućih materijala, opreme i radova koji mogu utjecati na konačnu uporabljivost građevine, razinu financija i rok izvedbe. U slučaju bilo čega spornoga obavezno dati prijedlog rješenja. Stavka je obezujuća i osnova za sve ostale stavke. </t>
  </si>
  <si>
    <t>Demontaža postojećih instalacija</t>
  </si>
  <si>
    <t>Stavka uključuje demontažu dotrajalog vertikalnog i horizontalnog vodovodnog razvoda te demontažu slavina, ventila i sanitarija (umivaonici, sudoperi, WC školjke, tuševi, kade i sl.) s utovarom i odvozom.</t>
  </si>
  <si>
    <t>II.</t>
  </si>
  <si>
    <t>Zatvaranje dotoka vode</t>
  </si>
  <si>
    <t>Zatvaranje dotoka vode u instalaciji sanitarne vode. Stavka uključuje ispuštanje i ponovno nadopunjavanje sanitarne mreže tijekom trajanja radova.</t>
  </si>
  <si>
    <t>Rekonstrukcija vodomjernog okna</t>
  </si>
  <si>
    <t>Rekonstrukcija postojećeg vodomjernog okna. Stavka uključuje izmjenu svih fazonskih komada u vodomjernom oknu te spoj nove vodovodne instalacije na postojeći vodovodni priključak i vodomjer.</t>
  </si>
  <si>
    <t>III.</t>
  </si>
  <si>
    <t>INSTALATERSKI RADOVI</t>
  </si>
  <si>
    <t>Dobava i montaža PP-R cijevi</t>
  </si>
  <si>
    <t>Dobava i montaža PP-R vodovodnih cijevi SDR 7,4, uključujući sve potrebne dijelove za spajanje cijevi (kao što su: spojnice, T-komadi, redukcije, koljena, elektrospojnice, spojni stropni komadi, vodilice za vođenje po stropu etaža i slično), potrebnu izolaciju (cijevi se postavljaju u podu i zidu), te pribor za ovjes i fiksiranje cjevovoda. Stavka obuhvaća i sva potrebna „šlicanja” na trasi vodoopskrbe za izvedbu usjeka i proboja u zidu i podu ili temelju te ponovno zatvaranje usjeka i proboja odgovarajućim materijalom nakon što su vodovodne cijevi ispitane.  Obračun po m'.</t>
  </si>
  <si>
    <r>
      <t>- Φ</t>
    </r>
    <r>
      <rPr>
        <i/>
        <sz val="8"/>
        <rFont val="Arial"/>
        <family val="2"/>
        <charset val="238"/>
      </rPr>
      <t xml:space="preserve"> </t>
    </r>
    <r>
      <rPr>
        <sz val="8"/>
        <rFont val="Arial"/>
        <family val="2"/>
        <charset val="238"/>
      </rPr>
      <t>15</t>
    </r>
  </si>
  <si>
    <r>
      <t>- Φ</t>
    </r>
    <r>
      <rPr>
        <i/>
        <sz val="8"/>
        <rFont val="Arial"/>
        <family val="2"/>
        <charset val="238"/>
      </rPr>
      <t xml:space="preserve"> 20</t>
    </r>
  </si>
  <si>
    <r>
      <t>- Φ</t>
    </r>
    <r>
      <rPr>
        <i/>
        <sz val="8"/>
        <rFont val="Arial"/>
        <family val="2"/>
        <charset val="238"/>
      </rPr>
      <t xml:space="preserve"> 25</t>
    </r>
  </si>
  <si>
    <r>
      <t>- Φ</t>
    </r>
    <r>
      <rPr>
        <i/>
        <sz val="8"/>
        <rFont val="Arial"/>
        <family val="2"/>
        <charset val="238"/>
      </rPr>
      <t xml:space="preserve"> </t>
    </r>
    <r>
      <rPr>
        <sz val="8"/>
        <rFont val="Arial"/>
        <family val="2"/>
        <charset val="238"/>
      </rPr>
      <t>32</t>
    </r>
  </si>
  <si>
    <r>
      <t>- Φ</t>
    </r>
    <r>
      <rPr>
        <i/>
        <sz val="8"/>
        <rFont val="Arial"/>
        <family val="2"/>
        <charset val="238"/>
      </rPr>
      <t xml:space="preserve"> </t>
    </r>
    <r>
      <rPr>
        <sz val="8"/>
        <rFont val="Arial"/>
        <family val="2"/>
        <charset val="238"/>
      </rPr>
      <t>40</t>
    </r>
  </si>
  <si>
    <r>
      <t>- Φ</t>
    </r>
    <r>
      <rPr>
        <i/>
        <sz val="8"/>
        <rFont val="Arial"/>
        <family val="2"/>
        <charset val="238"/>
      </rPr>
      <t xml:space="preserve"> </t>
    </r>
    <r>
      <rPr>
        <sz val="8"/>
        <rFont val="Arial"/>
        <family val="2"/>
        <charset val="238"/>
      </rPr>
      <t>50</t>
    </r>
  </si>
  <si>
    <t>Električni protočni bojler 3,5 kW</t>
  </si>
  <si>
    <t>Nabava, dobava i ugradnja električnog protočnog bojlera snage 3,5 kW. U stavku uračunat sav potreban rad, materijal, ventili i fazonski komadi, do pune gotovosti.</t>
  </si>
  <si>
    <t>Dobava i ugradba podžbuknih ventila</t>
  </si>
  <si>
    <t>Dobava i ugradba podžbuknih ventila s obostranim unutarnjim navojem, sa poniklovanom rozetom i kapicom.</t>
  </si>
  <si>
    <r>
      <t>- Φ</t>
    </r>
    <r>
      <rPr>
        <i/>
        <sz val="8"/>
        <rFont val="Arial"/>
        <family val="2"/>
        <charset val="238"/>
      </rPr>
      <t xml:space="preserve"> 2</t>
    </r>
    <r>
      <rPr>
        <sz val="8"/>
        <rFont val="Arial"/>
        <family val="2"/>
        <charset val="238"/>
      </rPr>
      <t>5 (glavni ventil)</t>
    </r>
  </si>
  <si>
    <t>Šlicanje zidova i podova</t>
  </si>
  <si>
    <t>Šlicanje zidova i podova od pune opeke i armiranog betona za ugradnju horizontalnih i vertikalnih dijelova vodovodne instalacije. U stavku uključiti odvoz i čišćenje otpadnog materijala.</t>
  </si>
  <si>
    <t>Probijanje otvora za prolazak instalacija vodovoda</t>
  </si>
  <si>
    <t>Probijanje otvora za prolazak instalacija vodovoda te štemanja za ostale potrebe kroz zidove i podove od pune opeke i armiranog betona s utovarom, odvozom i čišćenjem otpadnog materijala. Obračun po m3 izbijenog materijala.</t>
  </si>
  <si>
    <t>Sitni potrošni materijal</t>
  </si>
  <si>
    <t>Sitni potrošni materijal neophodan za montažu
specificirane opreme i materijala kao što su
prirubnice, vijci, matice, elektrode, kisik, disu
plin, fitinzi, lukovi, brtve, kudjelja, brtveni
materijal, proturne cijevi, nosači i sl.</t>
  </si>
  <si>
    <t>Ispitivanje gotove vodovodne mreže</t>
  </si>
  <si>
    <t>Ispitivanje gotove vodovodne mreže na tlak od 7,5 bara u trajanju od najmanje 2 sati ili dok se ne pregledaju svi spojevi.</t>
  </si>
  <si>
    <t>Ispiranje i dezinfekcija cijevne mreže</t>
  </si>
  <si>
    <t>Ispiranje i dezinfekcija cijevne mreže prije puštanja u upotrebu te pribavljanje ispravnog mikro biološkog nalaza, te analize vode na parametar mineralnih ulja. Ispitivanje izvršiti u skladu sa naputkom o obimu ispitivanja vode za piće koji je izdalo Ministarstvo zdravstva i socijalne skrbi RH.</t>
  </si>
  <si>
    <t>Bakteriološka proba</t>
  </si>
  <si>
    <t>Bakteriološka proba i uzimanje uzoraka vode te ishođenje atesta o sanitarnoj ispravnosti vode. Obračun po kompletno izvršenom radu.</t>
  </si>
  <si>
    <t>B.</t>
  </si>
  <si>
    <t>INSTALACIJA KANALIZACIJE</t>
  </si>
  <si>
    <t>Prije davanja ponude preporuka je da potencijalni izvoditelj pregleda i upozna se s postojećim stanjem objekta, kao i potrebnim modifikacijama postojećih instalacija. Prije početka svih radova uskladiti izvođenje radova sa službama za održavanje objekta zbog potrebitih prekida dijela pogona, i sl.Svu demontiranu opremu, armaturu i razvode potrebno je zapisnički evidentirati i predati investitoru i predstavniku vlasnika na pohranu i čuvanje u skladištu rezervne opreme ili po dogovoru. Sve demontaže izvesti bez oštećenja bilo kojih elemenata instalacija koje se demontira ili ne demontira. Ukazati prije demontaže na svaki eventualno postojeći defekt na dijelu instalacije nadzornom inženjeru investitora. Demontaža se vrši sukladno naznačenom na grafičkom dijelu tehničke dokumentacije. skele, izradu i zatvaranje zidnih i podnih usjeka, prodora, zaštitnu ogradu pri izradi iskopa i sl..</t>
  </si>
  <si>
    <t>Izvođač je obvezan pridržavati se uputa projektanta/nadzora u svim pitanjima koja se odnose na izbor i obradu materijala i način izvedbe pojedinih detalja, ukoliko to nije već detaljno opisano troškovnikom, a naročito u slučajevima kada se zahtijeva izvedba van propisanih standarda.</t>
  </si>
  <si>
    <t>Sav materijal za izgradnju mora biti kvalitetan i mora odgovarati opisu troškovnika i postojećim građevinskim propisima.</t>
  </si>
  <si>
    <t>U slučaju da opis pojedine stavke nije dovoljno jasan, mjerodavna je samo uputa i tumačenje projektanta/nadzora. O tome se izvođač treba informirati već prilikom sastavljanja jedinične cijene.</t>
  </si>
  <si>
    <t>Cijene pojedinih radova moraju sadržavati sve elemente koji određuju cijenu gotovog proizvoda, a u skladu s odredbama troškovnika. Ako izvođač sumnja u valjanost ili kvalitetu nekog propisanog materijala i drži da za takvu izvedbu ne bi mogao preuzeti odgovornost, dužan je o tome obavijestiti projektanta s obrazloženjem i dokumentacijom. Konačnu odluku donosi projektant u suglasnosti s nadzornim inženjerom, nakon proučenog prijedloga izvođača.</t>
  </si>
  <si>
    <t>Svi iskopi u terenu vrše se strojno ili u izuzetnim slučajevima ručno što ovisi o mjestu i uvjetima rada. Za iskop na javnoj površini zatražiti suglasnost od jedinice lokalne samouprave.</t>
  </si>
  <si>
    <t>Ukoliko se radovi izvode u zimskom odnosno ljetnom periodu, sve radnje zaštite pri izvođenju pojedinih radova kao i građevine u cjelini, moraju biti uključeni u jediničnu cijenu i neće se posebno priznavati nikakve naknade.</t>
  </si>
  <si>
    <t>Obračun iskopa zemljanih radova vrši se po volumenu stvarno izvedene količine u sraslom stanju, a nasipa po volumenu stvarno izvedene količine u nabijenom stanju. Odvoz i dovoz materijala obračunava se također po volumenu odvezene količine u sraslom stanju, bez dodataka na rastresitost materijala. Prije početka radova Izvođač treba odrediti točno mjesto deponija, odnosno daljinu prijevoza, jer se naknadno povećanje cijene na račun prijevoza neće priznati.
Ukoliko dođe do zatrpavanja, urušavanja, odrona ili bilo koje druge štete nepažnjom izvođača (radi nedovoljnog podupiranja, razupiranja ili drugog nedovoljnog osiguranja), Izvođač je dužan dovesti iskop u ispravno stanje, odnosno popraviti štetu bez posebne odštete.</t>
  </si>
  <si>
    <t>U jediničnu cijenu predviđenih stavki moraju biti obuhvaćeni i sljedeći troškovi:
- sva iskolčenja,
- gruba i fina planiranja u iskopu te zbijanje do traženog modula zbijenosti,
- sve potrebne skele za razupiranje iskopa,
- odšteta za punjenje iskopa oborinskom vodom,
- zatrpavanja i planiranje terena nakon završetka radova,
- uklanjanje viška iskopanog materijala i troškovi deponiranja.</t>
  </si>
  <si>
    <t>PVC cijevi moraju ispunjavati zahtjeve normi HRN EN 1401 i DIN 19531 ili jednakovrijedno.</t>
  </si>
  <si>
    <t>Instalacija sanitarne odvodnje</t>
  </si>
  <si>
    <t xml:space="preserve">Stavka uključuje dolazak na lice mjesta uz očevid i potrebna ispitivanja sa ciljem utvrđivanja činjeničnog stanja i njegove usporedbe s nacrtima i troškovnički definiranim radovima za instalacije sanitarne odvodnje. Pregled i ispitivanja izvesti uz prisutnost nadzornog inženjera i utvrditi usklađenost projektantskog rješenja sa stanjem na terenu. Istovremeno definirati primjenu tehničkih rješenja, definirati vrstu radova, po potrebi označiti nove instalacijske trase, mjesta prodora i križanja s postojećim instalacijama. Po završetku pregleda i ispitivanja sastaviti zapisnik s opisima svega navedenog i posebno naznačiti sve potrebne zahvate i radove koji nisu obuhvaćeni troškovnikom, tj. svih mogućih materijala, opreme i radova koji mogu utjecati na konačnu uporabljivost građevine, razinu financija i rok izvedbe. U slučaju bilo čega spornoga obavezno dati prijedlog rješenja. Stavka je obezujuća i osnova za sve ostale stavke. </t>
  </si>
  <si>
    <t>Stavka uključuje demontažu dotrajalog sanitarno-fekalnog i oborinskog razvoda s utovarom i odvozom.</t>
  </si>
  <si>
    <t>Iskop rova</t>
  </si>
  <si>
    <r>
      <t>Kombinirano strojno-ručni iskop rova za polaganje kanalizacije i izvedbu kontrolnih okna u tlu. Širina rova za polaganje cijevi je cca. 0,80 m s pravilnim odsijecanjem bočnih strana i odbacivanjem zemlje na jednu stranu 1,0 m od ruba rova, planiranje dna s točnošću +/- 2,5 cm, uključivši izradu proširenja i produbljenja pri izvođenju kontrolnih okna. Obavezno pridržavanje uvjeta za iskop rova diktiranih od proizvođača cijevnog materijala, sve u skladu s projektnom dokumentacijom za izvođenje tih vrsta radova. Obračun po m</t>
    </r>
    <r>
      <rPr>
        <vertAlign val="superscript"/>
        <sz val="9"/>
        <rFont val="Arial"/>
        <family val="2"/>
        <charset val="238"/>
      </rPr>
      <t>3</t>
    </r>
    <r>
      <rPr>
        <sz val="9"/>
        <rFont val="Arial"/>
        <family val="2"/>
        <charset val="238"/>
      </rPr>
      <t xml:space="preserve"> stvarno izvedenog iskopa zemlje u sraslom stanju.</t>
    </r>
  </si>
  <si>
    <t>Rezanje asfalta (javna površina) i vraćanje u prvobitno stanje</t>
  </si>
  <si>
    <t>Rezanje asfalta radi iskopa rova za polaganje kanalizacijskih cijevi, u širini od 0,80 m. Stavka uključuje vraćanje javne površine u prvobitno stanje. Obračun po m'.</t>
  </si>
  <si>
    <t>Nabava i ugradnja pijeska, podloge za polaganje cijevi</t>
  </si>
  <si>
    <r>
      <t>Nabava i dobava materijala i izrada posteljice za polaganje kanalizacijskih cijevi, debljine sloja 10 cm ispod cijevi, te zatrpavanje pijeskom visine 15-20 cm iznad tjemena cijevi.
Obračun po m</t>
    </r>
    <r>
      <rPr>
        <vertAlign val="superscript"/>
        <sz val="9"/>
        <rFont val="Arial"/>
        <family val="2"/>
        <charset val="238"/>
      </rPr>
      <t>3</t>
    </r>
    <r>
      <rPr>
        <sz val="9"/>
        <rFont val="Arial"/>
        <family val="2"/>
        <charset val="238"/>
      </rPr>
      <t>.</t>
    </r>
  </si>
  <si>
    <t>Zatrpavanje rova</t>
  </si>
  <si>
    <r>
      <t>Zatrpavanje ostatka rova materijalom iz iskopa nakon završene montaže i ispitivanja vodonepropusnosti kanalizacijskih cijevi. Zatrpavanje se izvodi u slojevima od 30 cm uz nabijanje svakog sloja nabijačima. Odvoz preostalog materijala i zemlje na za to predviđeni deponij.
Obračun po m</t>
    </r>
    <r>
      <rPr>
        <vertAlign val="superscript"/>
        <sz val="9"/>
        <rFont val="Arial"/>
        <family val="2"/>
        <charset val="238"/>
      </rPr>
      <t>3</t>
    </r>
    <r>
      <rPr>
        <sz val="9"/>
        <rFont val="Arial"/>
        <family val="2"/>
        <charset val="238"/>
      </rPr>
      <t>.</t>
    </r>
  </si>
  <si>
    <t>Kontrolno okno 60/60 cm</t>
  </si>
  <si>
    <t>Izvedba armiranobetonskog kontrolnog okna u podu podruma, svijetlog otvora 60/60 cm za glavni kanalizacijski razvod, različitih dubina, iznutra ožbukan cementnim mortom i zaglađen do crnog sjaja, te opremljen lijevano željeznim penjalicama i ukrasnim plinotijesnim poklopcem usklađenim s planiranom završnom podnom oblogom podrumske prostorije ispitne nosivosti min. B 125. U cijenu uračunata i izrada kineta. Obračun po kompletu izvedenog okna.</t>
  </si>
  <si>
    <t>Izrada spoja instalacije odvodnje na postojeći razvod u tlu</t>
  </si>
  <si>
    <t xml:space="preserve">Izrada spoja instalacije odvodnje na postojeći razvod u tlu. Uključuje po potrebi rastavljanje temeljnog voda, ubacivanje račve ili slično, ovisno o mogućnosti spajanja nakon razbijanja podova. </t>
  </si>
  <si>
    <t>Nabava, doprema i ugradnja PVC UKC
kanalizacijskih cijevi</t>
  </si>
  <si>
    <r>
      <t>Nabava, doprema i ugradnja PVC UKC 
kanalizacijskih cijevi prema HRN EN 1401-1 ili jednakovrijedno, prstenaste čvrstoće SN-4, SDR-41 (4 kN/m</t>
    </r>
    <r>
      <rPr>
        <vertAlign val="superscript"/>
        <sz val="9"/>
        <rFont val="Arial"/>
        <family val="2"/>
        <charset val="238"/>
      </rPr>
      <t>2</t>
    </r>
    <r>
      <rPr>
        <sz val="9"/>
        <rFont val="Arial"/>
        <family val="2"/>
        <charset val="238"/>
      </rPr>
      <t>). Cijevi se polažu u rov na prethodno pripremljenu podlogu od pijeska, a nakon montiranja cijevi potrebno je izvršiti podbijanje pijeskom ispod cijevi radi jednolikog nalijeganja cijevi na podlogu. Jedinična cijena obuhvaća nabavu, dopremu i ugradnju kanalizacijskih cijevi, fazonskih komada, brtve i priključke za spojeve cijevi na reviziona okna, kontrolu nivelete položene cijevi prema profilima. Stavka obuhvaća i eventualne prodore kroz nadtemeljne zidove ili temelje (dobava, dostava i ugradnja zaštitnih cijevi za prodore). Fazonski komadi su obračunati kao 1 m' cijevi.</t>
    </r>
  </si>
  <si>
    <t>- PVC DN 110</t>
  </si>
  <si>
    <t>Nabava, doprema i ugradnja PVC kanalizacijskih cijevi za unutarnju kanalizaciju</t>
  </si>
  <si>
    <t>Nabava, doprema i ugradnja PVC kanalizacijskih niskošumnih cijevi za unutarnju kanalizaciju te za odvodnju ventilacijskih uređaja za grijanje i hlađenje, sa svim potrebnim spojnim i fazonskim komadima i sitnim montažnim materijalom. Cijevi se polažu u žljeb zida ili u pod, a spajaju na kolčak, brtvljenje spojeva vrši se gumenim brtvama.  Stavka obuhvaća i sva potrebna „šlicanja” na trasi kanalizacije za izvedbu usjeka i proboja u zidu i podu ili temelju te ponovno zatvaranje usjeka i proboja odgovarajućim materijalom nakon što su kanalizacijske cijevi ispitane. Radove izvesti prema normi GN 800 i GN 820 ili jednakovrijedno. Fazonski komadi su obračunati kao 1 m' cijevi.</t>
  </si>
  <si>
    <t>- PVC DN 32</t>
  </si>
  <si>
    <t>- PVC DN 50</t>
  </si>
  <si>
    <t>- PVC DN 75</t>
  </si>
  <si>
    <t>Viseći horizontalni oluci</t>
  </si>
  <si>
    <t xml:space="preserve">Izrada, dobava i montaža visećeg horizontalnog oluka - žlijeba na okapnom rubu krova. Žlijeb je iz pocinčanog lima d=0.55 mm, plastificiranog u boji po izboru Projektanta, pričvršćen kukama. Jedinična cijena obuhvaća sav potreban rad i materijal do pune gotovosti, uključujući i izvedbu zaštitne mreže za ventilaciju krova i zaštitu od ptica.
Obračun po m'.
</t>
  </si>
  <si>
    <t>Vertikalne odvodne cijevi</t>
  </si>
  <si>
    <t>Dobava i montaža vertikalnih odvodnih cijevi iz pocinčanog lima d=0,55 mm (oborinske vertikale), plastificiranog u boji po izboru Projektanta. Vertikale su o zid pričvršćene obujmicama na razmaku od cca 1,00 m. Jedinična cijena obuhvaća sav potreban rad i materijal do pune gotovosti. Stavka uključuje sav potreban dodatni i sitni materijal i rad, sa spajanjem na glavni razvod mješovitog sustava odvodnje.
Obračun po m'.</t>
  </si>
  <si>
    <t>-DN110</t>
  </si>
  <si>
    <t>Dobava i montaža podnog sifona</t>
  </si>
  <si>
    <t>Dobava i montaža podnog sifona od nehrđajućeg čelika.</t>
  </si>
  <si>
    <t>Dobava i montaža sifona za sudoper</t>
  </si>
  <si>
    <t>Dobava i montaža sifona za sudoper.</t>
  </si>
  <si>
    <t>Šlicanje zidova i podova od pune opeke i armiranog betona za ugradnju horizontalne i vertikalne instalacije sanitarne odvodnje. Šlicanje se izvodi unutar prostorija i u hodnicima. U stavku uključiti odvoz i čišćenje otpadnog materijala.</t>
  </si>
  <si>
    <t>Probijanje otvora za prolazak instalacija odvodnje</t>
  </si>
  <si>
    <t>Probijanje otvora za prolazak instalacija odvodnje te štemanja za ostale potrebe kroz zidove, podove i stropove od pune opeke i armiranog betona s utovarom, odvozom i čišćenjem otpadnog materijala. Obračun po m3 izbijenog materijala.</t>
  </si>
  <si>
    <t>Sitni potrošni materijal neophodan za montažu
specificirane opreme i materijala kao što su
prirubnice, vijci, matice, elektrode, kisik, fitinzi, lukovi, brtve, kudjelja, brtveni
materijal, proturne cijevi, nosači i sl.</t>
  </si>
  <si>
    <t>Ispitivanje vodonepropusnosti cijevi</t>
  </si>
  <si>
    <t>Ispitivanje vodonepropusnosti cijevi vodom "V" po normi HRN EN 1610:2015 ili jednakovrijedno od strane ovlaštene osobe za ispitivanje nepropusnosti kanalizacijskih sustava. Mjeriteljski ispitni laboratorij mora biti akreditiran kod Hrvatske akreditacijske agencije sukladno HRN EN ISO/IEC 17025:2007 ili jednakovrijedno uz izdavanje pisanog izvještaja. U cijenu su uključeni svi pripremni radovi oko montaže (i kasnije demontaže) potrebne opreme za probu, dobava i punjenje vodom, popravak neispravnih mjesta, te ispuštanje vode. Postupak tlačne probe provesti u potpunosti prema postojećim pravilnicima za ovu vrstu cijevi, te prema uputstvima proizvođača cijevi. Poslije uspješne vodene probe sastaviti zapisnik nakon čega je moguće prići zatrpavanju cjevovoda. Cijenom su uključeni svi radovi i materijali potrebni prilikom cijelog odvijanja ispitivanja. Obračunava se po m ispitanog cjevovoda. Obavezno priložiti atest o uspješno provedenom ispitivanju na vodonepropusnost i dostaviti investitoru.</t>
  </si>
  <si>
    <t>Ispitivanje vodonepropusnosti šahti</t>
  </si>
  <si>
    <t>Ispitivanje vodonepropusnosti šahti po normi HRN EN 1610:2015 ili jednakovrijedno upotrebom elektronske mjerne opreme za mjerenje razine vode preciznosti 0,03 mm od strane akreditiranoglaboratorija za ispitivanje nepropusnosti kanalizacijskih sustava. Mjeriteljski ispitni laboratorij mora biti akreditiran kod Hrvatske akreditacijske agencije sukladno HRN EN ISO/IEC 17025:2007 ili jednakovrijedno uz izdavanje pismenog izvještaja.</t>
  </si>
  <si>
    <t>C.</t>
  </si>
  <si>
    <t>SANITARNI UREĐAJI</t>
  </si>
  <si>
    <t>Dobava i montaža sanitarnih uređaja i vodovodne armature prema specifikaciji u nastavku. Odabir uređaja izvršiti u suglasnosti sa projektantom interijera i Investitorom, a predviđa se ugradnja uređaja I kvalitete.</t>
  </si>
  <si>
    <t>Stavkom troškovnika mora biti obuhvaćena montaža do potpune gotovosti uključujući i sav potrebni sitni materijal koji nije posebno naveden.</t>
  </si>
  <si>
    <t>Dobava i montaža WC školjke</t>
  </si>
  <si>
    <t xml:space="preserve">Dobava i ugradnja WC školjke od fajansa I klase (sanitarne keramike), prema arhitektonskom rješenju, komplet sa: vodokotlićem, punim poklopcem i daskom i svim potrebnim sitnim i montažnim materijalom za ugradbu, kao i materijal potreban za brtvljenje wc školjke. </t>
  </si>
  <si>
    <t>Dobava i ugradnja umivaonika</t>
  </si>
  <si>
    <t>Dobava i ugradnja zidnog ili nasadnog umivaonika izrađenog od fajansa (sanitarne keramike) I klase, prema arhitektonskom rješenju; bijele boje, komplet sa jednoručnom stojećom dovodnom vodovodnom armaturom za toplu i hladnu vodu i odvodnom armaturom (sifonom), te sa svim potrebnim sitnim i montažnim materijalom za ugradbu.</t>
  </si>
  <si>
    <t>Dobava i ugradnja bidea</t>
  </si>
  <si>
    <t>Dobava i ugradnja bidea izrađenog od fajansa (sanitarne keramike) I klase, prema arhitektonskom rješenju; bijele boje, komplet sa jednoručnom dovodnom vodovodnom armaturom za toplu i hladnu vodu i odvodnom armaturom (sifonom), te sa svim potrebnim sitnim i montažnim materijalom za ugradbu.</t>
  </si>
  <si>
    <t>Dobava i ugradnja armature za tuš</t>
  </si>
  <si>
    <t>Dobava i ugradba komplet zidne dovodne jednoručne armature za toplu i hladnu vodu te pokretnog tuša na vertikalnoj vodilici, kompletno sa svim potrebnim sitnim i montažnim materijalom i odvodnom armaturom, sve prema arhitektonskom rješenju. U cijenu uračunati sav potreban rad i materijal do pune gotovosti.</t>
  </si>
  <si>
    <t>Dobava i ugradnja kade</t>
  </si>
  <si>
    <t>Dobava i ugradba akrilne kade bijele boje, veličine usklađene dimenzijama kupaonice, te prema arhitektonskom rješenju, komplet sa zidnom dovodnom jednoručnom armaturom i pokretnim tušem na vertikalnoj vodilici te pripadajućom odvodnom garniturom, te čepom i lančićem sa svim potrebnim sitnim i montažnim materijalom.</t>
  </si>
  <si>
    <t>A/</t>
  </si>
  <si>
    <t>B/</t>
  </si>
  <si>
    <t>INSTALACIJA ODVODNJE</t>
  </si>
  <si>
    <t>C/</t>
  </si>
  <si>
    <t xml:space="preserve">VODOVOD I KANALIZACIJA UKUPNO </t>
  </si>
  <si>
    <t>Opći uvjeti</t>
  </si>
  <si>
    <t>Za sve radove treba primjenjivati postojeće tehničke propise, građevinske norme, a upotrijebljeni</t>
  </si>
  <si>
    <t>materijal, koji izvođač dobavlja i ugrađuje, mora odgovarati važećim standardima koji se primjenjuju</t>
  </si>
  <si>
    <t>u Republici Hrvatskoj.</t>
  </si>
  <si>
    <t xml:space="preserve">Izvedba radova treba biti prema nacrtima, općim uvjetima i opisu radova, detaljima i pravilima </t>
  </si>
  <si>
    <t xml:space="preserve">struke. Eventualna odstupanja treba prethodno dogovoriti s nadzornim inženjerom i projektantom za </t>
  </si>
  <si>
    <t>svaki pojedini slučaj.</t>
  </si>
  <si>
    <t xml:space="preserve">Prije početka radova izvođač treba kontrolirati na gradilištu sve mjere potrebne za njegov rad, te </t>
  </si>
  <si>
    <t xml:space="preserve">pregledati sve podloge prema kojima će izvoditi radove. Ako ustanovi neke razlike u mjerama, </t>
  </si>
  <si>
    <t xml:space="preserve">nedostatke ili pogreške u podlogama, dužan je pravovremeno obavijestiti nadzornog inženjera i </t>
  </si>
  <si>
    <t>voditelja projekta, te zatražiti rješenje.</t>
  </si>
  <si>
    <t xml:space="preserve">  </t>
  </si>
  <si>
    <t>Tolerancije mjera izvedenih radova određene su uzancama struke, odnosno prema odluci</t>
  </si>
  <si>
    <t xml:space="preserve">projektanta i nadzornog inženjera.  </t>
  </si>
  <si>
    <t>Eventualne promjene pojedinih projektnih rješenja zbog ekonomičnosti izvedbe, izvođač je dužan</t>
  </si>
  <si>
    <t xml:space="preserve">na svoj prijedlog o svom trošku izraditi kompletnu izvedbenu dokumentaciju promijenjenog dijela i </t>
  </si>
  <si>
    <t xml:space="preserve">dati na odobrenje nadzornom inženjeru i projektantu.  Izvođač je dužan voditi naročitu pažnju o </t>
  </si>
  <si>
    <t xml:space="preserve">opremi objekta, a završni kvalitet radova mora udovoljavati svim zahtjevima projekta opreme. </t>
  </si>
  <si>
    <t>Jedinična cijena treba uključivati :</t>
  </si>
  <si>
    <t xml:space="preserve">Materijalne troškove tj. nabavnu cijenu materijala, povećanu za visinu cijena transporta (utovar, </t>
  </si>
  <si>
    <t xml:space="preserve">prijevoz, istovar i uskladištenje na gradilištu ). Uskladištenje materijala na gradilištu treba </t>
  </si>
  <si>
    <t xml:space="preserve">provesti tako da materijal bude osiguran od vlaženja i lomova, jer se samo neoštećen i kvalitetan </t>
  </si>
  <si>
    <t xml:space="preserve">materijal smije ugrađivati. </t>
  </si>
  <si>
    <t>Rad obuhvaća, osim opisanog u troškovniku, još i  sve prijenose, prevoze, prijevoze, utovare i</t>
  </si>
  <si>
    <t xml:space="preserve">istovare materijala, do gradilišta sa gradilišta i na gradilištu, sve pomoćne radove kao održavanje </t>
  </si>
  <si>
    <t>čistoće objekta za vrijeme i nakon gradnje.</t>
  </si>
  <si>
    <t>Obračunska cijena koju izvođač nudi po pojedinim stavkama troškovnika treba obuhvatiti</t>
  </si>
  <si>
    <t xml:space="preserve">ispitivanje materijala i sve troškove u vezi s dobavljanjem potrebnih atesta.     </t>
  </si>
  <si>
    <t xml:space="preserve">Projektna dokumentacija (nacrti, opisi, specifikacije i sl.) izrađeni su u tiskanim uvezanim i </t>
  </si>
  <si>
    <t xml:space="preserve">ovjerenim trajnim kopijama- originalni elaborati projekta  a njihove kopije </t>
  </si>
  <si>
    <t xml:space="preserve"> pohranjene su i na elektronskom mediju. U slučaju proturječja u njihovom sadržaju, </t>
  </si>
  <si>
    <t xml:space="preserve"> tiskane trajne kopije ovjernog projekta smatrati će se mjerodavnim</t>
  </si>
  <si>
    <t>Obračunska cijena koju izvođač nudi po pojedinim stavkama troškovnika treba nuditi po</t>
  </si>
  <si>
    <t>principu "ključ u ruke".</t>
  </si>
  <si>
    <t>Jedinična cijena (EUR)</t>
  </si>
  <si>
    <t>Ukupna cijena (EUR)</t>
  </si>
  <si>
    <t>I</t>
  </si>
  <si>
    <t xml:space="preserve">DIZALO  </t>
  </si>
  <si>
    <t>Ukupno I  (bez PDV-a) :</t>
  </si>
  <si>
    <t>PDV (25%) :</t>
  </si>
  <si>
    <t>SVEUKUPNO  (sa PDV-om) :</t>
  </si>
  <si>
    <t xml:space="preserve">Isporučiti i ugraditi dizalo sljedećih tehničkih karakteristika : nosivost dizala je 450 kg, brzina vožnje je 1,0 m/s. Dizalo ima 6 postaja / 6 ulaza (svi ulazi su na istoj strani). Visina dizanja 16,8 m. Pogonsko postrojenje čine bezreduktorski elektromotor s pogonskom užnicom, frekvencijski pretvarač, nosiva pramena pletena čelična užad. Elektromotor snage do 5 kW. Električni ormar s grupom upravljanja smješten je u najvišoj stanici. Vrsta upravljanja: mikroprocesorsko, sabirno prema dolje; automatska vožnja u stanicu u slučaju nestanka stalnog napajanja električnom energijom; požarni režim rada. Vozno okno izvedeno je iz armirano-betonske i čelične konstrukcije (nije predmet ovog troškovnika), tlocrtne dimenzije voznog okna su : 1510 x 1500 mm. Dubina jame 1100 mm, nadvišenje 3600 mm. Kabina je dimenzija 1000 x 1250 mm, visine 2200 mm. Stranice kabine su izvedene iz nehrđajućeg čeličnog lima, pod iz protuklizne obloge, strop iz nehrđajućeg čeličnog lima sa integriranom LED rasvjetom. Kabina je opremljena ventilatorom, rukohvatom, ogledalom, svjetlosnom zavjesom, zvučnom najavom dolaska u stanicu, nužnom rasvjetom. Vrata kabine su dvokrilna automatska, teleskopski otvarajuća, dimenzije svijetlog otvora 800 x 2100 mm, izvedena iz nehrđajućeg čeličnog lima. Vrata voznog okna su poluautomatska, jednokrilna okretna, iz završno bojanog čeličnog lima (RAL prema izboru investitora), sa dodatkom vanjske obloge iz drveta ( u stolarskim radovima), sa izvedbom čelične nosive konstrukcije vratiju i bočnog dijela ( na dijelu gdje nije betonski zid), sve obloženo čeličnim bojanim limom, čelična konstrukcija se kompletna oblaže u daščanu oplatu ( u stolarskim radovima). Dimenzije svijetlog otvora 800 x 2100 mm. Pogonski stroj, frekvencijski pretvarač i sklopovi za ovjes smješteni su u vrhu voznog okna. U stavci je uključen i tehnički pregled dizala, te izdavanje završnog certifikata.  </t>
  </si>
  <si>
    <r>
      <t>PLANINIĆ</t>
    </r>
    <r>
      <rPr>
        <sz val="13"/>
        <rFont val="Tahoma"/>
        <family val="2"/>
      </rPr>
      <t xml:space="preserve"> </t>
    </r>
    <r>
      <rPr>
        <b/>
        <sz val="13"/>
        <rFont val="Tahoma"/>
        <family val="2"/>
      </rPr>
      <t>projekt d.o.o.</t>
    </r>
  </si>
  <si>
    <t>BROJ PROJEKTA: 2023/129</t>
  </si>
  <si>
    <t>za projektiranje i nadzor, u graditeljstvu
Zagrebačka ul. 132 /A, HR - 10000 Zagreb</t>
  </si>
  <si>
    <t xml:space="preserve">INVESTITOR:  Suvlasnici zgrade
                     Masarykova 10, Zagreb
                     </t>
  </si>
  <si>
    <t>Tel: 095 3790 520 Web: www.pprojekt.hr
OIB:39607283390;    MB:05185629</t>
  </si>
  <si>
    <t xml:space="preserve">GRAĐEVINA:  Stambeno/poslovna zgrada
                     Masarykova 10 
                     k.č.br. 2208, k.o. Centar </t>
  </si>
  <si>
    <t>R.br.</t>
  </si>
  <si>
    <t>mjera</t>
  </si>
  <si>
    <t>jed.cijena EUR</t>
  </si>
  <si>
    <t>iznos EUR</t>
  </si>
  <si>
    <t>POSLOVNI PROSTOR 1</t>
  </si>
  <si>
    <t>1.1.</t>
  </si>
  <si>
    <t>DIZALICA TOPLINE I INSTALACIJA TEMELJNOG GRIJANJA/HLAĐENJA</t>
  </si>
  <si>
    <t>1.1.1.</t>
  </si>
  <si>
    <t>Visoko-energetski učinkovita dizalica topline WELLEA u MONOBLOK izvedbi, za grijanje, hlađenje i pripremu PTV-a, osigurava konstantnu i ugodnu temperaturu okoline zimi i ljeti, te je prikladna za spajanje na podno grijanje, radijatore ili ventilokonvektore. Standardno uključuje rashladni krug (radni medij R32), ugrađeni hidraulički modul (ventili, električni grijač, eskpanzijska posuda, senzori temperature, senzor protoka vode, pumpa, pločasti toplinski izmjenjivač i ostale potrebne komponente), WiFi upravljanje temperaturom prostora i zidni žičani daljinski upravljač. Uređaj proizvodi toplu vodu do +60⁰C pri vanjskoj temperaturi zraka -15⁰C i može raditi do -25⁰C vanjske temperature zraka.</t>
  </si>
  <si>
    <t>TEHNIČKE KARAKTERISTIKE:</t>
  </si>
  <si>
    <t xml:space="preserve"> - kapacitet grijanja: 8,1 kW</t>
  </si>
  <si>
    <t xml:space="preserve"> - temperatura zraka: 7⁰C</t>
  </si>
  <si>
    <t xml:space="preserve"> - temperatura vode: 45/40⁰C</t>
  </si>
  <si>
    <t xml:space="preserve"> - snaga: 2,1 kW</t>
  </si>
  <si>
    <t xml:space="preserve"> - kapacitet hlađenja: 7,45 kW</t>
  </si>
  <si>
    <t xml:space="preserve"> - temperatura zraka: 35⁰C</t>
  </si>
  <si>
    <t xml:space="preserve"> - temperatura vode: 7/12⁰C</t>
  </si>
  <si>
    <t xml:space="preserve"> - snaga: 2,22 kW</t>
  </si>
  <si>
    <t>- medij: voda glikol 30 %</t>
  </si>
  <si>
    <t>- energetska oznaka (average climate), izlazna voda do +35⁰C: A+++</t>
  </si>
  <si>
    <t>- energetska oznaka (average climate), izlazna voda do +55⁰C: A++</t>
  </si>
  <si>
    <t>- sezonska učinkovitost (average climate), izlazna voda do +35⁰C: 205 %</t>
  </si>
  <si>
    <t>- sezonska učinkovitost (average climate), izlazna voda do +55⁰C: 132 %</t>
  </si>
  <si>
    <t>- SCOP (average climate), izlazna voda do +35⁰C: 5,21</t>
  </si>
  <si>
    <t>- SCOP (average climate), izlazna voda do +55⁰C: 3,36</t>
  </si>
  <si>
    <t>- zvučna snaga: 59 dB(A)</t>
  </si>
  <si>
    <t>- zvučni tlak na 1 m udaljenosti (free field): 48 dB(A)</t>
  </si>
  <si>
    <t>- napajanje: 230 V/ 1P / 50 Hz</t>
  </si>
  <si>
    <t>- protok zraka: 4030 m3/h</t>
  </si>
  <si>
    <t>- dimenzije uređaja (ŠxVxD): 1385x945x526 mm</t>
  </si>
  <si>
    <t>- bruto masa: 148 kg</t>
  </si>
  <si>
    <t>Oznaka u projektu: DT-1</t>
  </si>
  <si>
    <t>1.1.2.</t>
  </si>
  <si>
    <t>Prvo puštanje u rad dizalice topline – START UP</t>
  </si>
  <si>
    <t>Ispitivanje uređaja od strane ovlaštenog servisa isporučioca opreme uključuje sljedeće:</t>
  </si>
  <si>
    <t>- puštanje u pogon uz obveznu prethodnu kontrolu instalacije, stavljanje pod napon, provjera svih elemenata uređaja, podešavanje automatske regulacije, programiranje režima rada prema zahtjevu naručitelja, izrada protokola s ispunjenim podacima o postignutim parametrima</t>
  </si>
  <si>
    <t>- obuka tehničkog osoblja korisnika za korištenje uređaja</t>
  </si>
  <si>
    <t>- izrada mjernog protokola</t>
  </si>
  <si>
    <t>- izrada zapisnika o primopredaji i izdavanje jamstva za uređaj</t>
  </si>
  <si>
    <t>- 1 izlazak na teren</t>
  </si>
  <si>
    <t>1.1.3.</t>
  </si>
  <si>
    <t>Parapetni ventilokonvektor za vertikalnu ugradnju, namijenjen za dvocijevni sustav grijanja/hlađenja, sa priključcima na lijevoj strani, bez maske, usisom zraka s donje strane, centrifugalnim ventilatorom s trobrzinskim motorom, izmjenjivačem od bakrenih cijevi i aluminijskih lamela, glavnom tavom za kondenzat i perivim filterom. Uređaj je EUROVENT certificiran ili jednakovrijedno.</t>
  </si>
  <si>
    <t>TEHNIČKE KARAKTERISTIKE UREĐAJA:</t>
  </si>
  <si>
    <t>- protok zraka (MIN/MED/MAX): 476/585/728 m³/h</t>
  </si>
  <si>
    <t>- eksterni statički tlak (ESP): 25 Pa</t>
  </si>
  <si>
    <t>- učin hlađenja (MIN/MED/MAX): 2,77/3,20/3,66 kW</t>
  </si>
  <si>
    <t>- temperatura vode: 7°C/12°C</t>
  </si>
  <si>
    <t>- temperatura/vlaga prostora: 26°C/50 %</t>
  </si>
  <si>
    <t>- pad tlaka: 10,3 kPa</t>
  </si>
  <si>
    <t>- učin grijanja (MIN/MED/MAX): 3,23/3,75/4,49 kW</t>
  </si>
  <si>
    <t>- temperatura vode: 45°C/40°C</t>
  </si>
  <si>
    <t>- temperatura prostora: 20°C</t>
  </si>
  <si>
    <t>- pad tlaka: 8,7 kPa</t>
  </si>
  <si>
    <t>- protok vode: 565 l/h</t>
  </si>
  <si>
    <t>- fluid: glikol 30 %</t>
  </si>
  <si>
    <t>- maksimalna snaga: 160 W</t>
  </si>
  <si>
    <t>- maksimalna struja: 0,7 A</t>
  </si>
  <si>
    <t>- zvučna snaga (MIN/MED/MAX): 40/45/51 dB(A)</t>
  </si>
  <si>
    <t>- razina zvučnog tlaka na 2 m: 32/37/43 dB(A)</t>
  </si>
  <si>
    <t>- dimenzije (DxŠxV): 1280x215x480 mm</t>
  </si>
  <si>
    <t>DODATNA OPREMA:</t>
  </si>
  <si>
    <t>- EU3 filter</t>
  </si>
  <si>
    <t>- pomoćna tava za kondenzat</t>
  </si>
  <si>
    <t>- pumpa za kondenzat (tvornički montirana)</t>
  </si>
  <si>
    <t>- izolirani plenum sa otvorima (na tlačnoj strani, otvori 4x Ø200 mm)</t>
  </si>
  <si>
    <t xml:space="preserve">- 3-putni ventil s ON/OFF 230V pogonom + shut off ventil + balans ventil </t>
  </si>
  <si>
    <t>Oznaka u projektu: FC-1</t>
  </si>
  <si>
    <t>1.1.4.</t>
  </si>
  <si>
    <t>Podni konvektor s prirodnom konvekcijom namijenjen za rad u 2-cijevnom sustavu grijanja. Konvektori su kompletirani s lamelnim  izmjenjivačem topline, priključcima za vodu 1/2", ugrađenim odzračnim ventilom. Kučište je izrađeno iz crnog (RAL 9005) pocinčanog lima debljine 1,25mm. Konvektor se isporučuje sa vijcima za niveliranje, nivelirajućim nogicama, zaštitnim drvenim instalacijskim pokrovom, stezaljkama za uzemljenje i završnim okvirom standardno izveden iz eloksiranih aluminijskih U profila.</t>
  </si>
  <si>
    <t>ogrijevni medij: topla voda 45/40°C</t>
  </si>
  <si>
    <t>toplinski učin: Qg=626 W</t>
  </si>
  <si>
    <t>dimenzije: 3000x440 mm; h=110 mm</t>
  </si>
  <si>
    <t xml:space="preserve">u kompletu s: </t>
  </si>
  <si>
    <t xml:space="preserve"> - rolo aluminijskom rešetkom</t>
  </si>
  <si>
    <t xml:space="preserve"> - sobnim termostatom</t>
  </si>
  <si>
    <t xml:space="preserve"> - termostatskim ventilom</t>
  </si>
  <si>
    <t xml:space="preserve"> - prigušnicom</t>
  </si>
  <si>
    <t xml:space="preserve"> - fleksibilnim sojnicama</t>
  </si>
  <si>
    <t xml:space="preserve"> - elektrotermičkim pogonom ventila</t>
  </si>
  <si>
    <t>Oznaka u projektu: PK-1</t>
  </si>
  <si>
    <t>1.1.5.</t>
  </si>
  <si>
    <t>Podesivi linijski stropni distributer vel. 50 s estetski oblikovanim površinama, prikladan za ugradnju u spušteni strop. Broj redova na distributeru od 1-4, izvedba s ili bez rubne lajsne. Valjčići za usmjeravanje struje zraka podešavaju se u tvornici, ali se mogu podešavati i na objektu od strane korisnika. Ulaz zraka u distributer je cilindričnog oblika kako bi se smanjila buka i omogućila bolja raspodjela struje zraka. Vidljive površine distirubtera izađene su od vučenih aluminjskih profila koji su eloksirani E6-C-0 ili bojani u RAL boju prema odabiru arhitekta. Valjčići za usmjeravanje struje zraka izrađeni su od crne plastike (polistiren) slično kao RAL9005 kao ili bijeli slično kao RAL9010 prema odabiru arhitekta Priključna kutija izrađena je od čeličnog pocinčanog lima.</t>
  </si>
  <si>
    <t>Troredni linijski distributer, dimenzija 1650x165x248 mm.</t>
  </si>
  <si>
    <t>1.1.6.</t>
  </si>
  <si>
    <t xml:space="preserve">Ventilacijska rešetka s perforacijom, okrugle rupice. Rešetka je izrađena iz aluminija, prethodno elektro polirano i eloksirano. Rešetka dolazi u kompletu s ugradbenim okvirom, skrivena montaža pomoću bravica, bez ugradbenih vijaka. Rešetka je plastificirana u RAL... </t>
  </si>
  <si>
    <t>Dimenzije:</t>
  </si>
  <si>
    <t>1025x325</t>
  </si>
  <si>
    <t>1.1.7.</t>
  </si>
  <si>
    <t>Pločasti (toplovodni) radijatori, u bijeloj boji (osim ako zahtjev investitora ne zahtijeva drugu boju,  sljedećih dimenzija/učina:</t>
  </si>
  <si>
    <t>LxHxD:3000x600x100   Qg [W] =  2469  (45/40˚C)</t>
  </si>
  <si>
    <t>OPASKA: Isporučuje se u kompletu sa:</t>
  </si>
  <si>
    <t>- termostatska glava 30 x 1,5</t>
  </si>
  <si>
    <t>-radijatorski ventil DN 15 (R 1/2") PN 10, za ugradnju na polazni priključak</t>
  </si>
  <si>
    <t>-radijatorski prigušni ventil DN 15 (R 1/2") PN 10, za ugradnju na povratni priključak</t>
  </si>
  <si>
    <t xml:space="preserve">- pričvrsnim priborom za montažu na zid </t>
  </si>
  <si>
    <t>-dvocjevni blok ventil G 3/4" (ugradnja s donje strane radijatora)</t>
  </si>
  <si>
    <t>- matica radijatorska - holender 16 x 2</t>
  </si>
  <si>
    <t>UKUPNO STAVKA 1.1.7.</t>
  </si>
  <si>
    <t>NAPOMENA: prije naručivanja radijatora izvođač je dužan provjeriti visinu parapeta na licu mjesta.</t>
  </si>
  <si>
    <t>1.1.8.</t>
  </si>
  <si>
    <t>Cirkulacijska crpka, frkventno regulirana, u kompletu s protuprirubnicama, brtvama i vijcima, ugrađenom termičkom zaštitom elektromotora, slijedećih namjena i tehničkih karakteristika:</t>
  </si>
  <si>
    <t>- za krug ogrijevno/rashladnih uređaja</t>
  </si>
  <si>
    <t>V [m3/h] =1,075</t>
  </si>
  <si>
    <t>H [kPa] = 100</t>
  </si>
  <si>
    <t>N [kW] =  1,00</t>
  </si>
  <si>
    <t>3x400V/50Hz</t>
  </si>
  <si>
    <r>
      <t xml:space="preserve">Oznake u projektu: </t>
    </r>
    <r>
      <rPr>
        <b/>
        <sz val="9"/>
        <rFont val="Tahoma"/>
        <family val="2"/>
      </rPr>
      <t>CC -1</t>
    </r>
  </si>
  <si>
    <t>1.1.9.</t>
  </si>
  <si>
    <t>Hidraulička skretnica dimenzije DN80, komora skretnice od čelične cijevi sa zavarenim poklopcima i postoljem, s otvorom za čišćenje i priključkom za temperaturne senzore, antikorozijski zaštičena, uključujući eletrkogrijač 7 kW.</t>
  </si>
  <si>
    <t>Priključci: 4 kom DN 40 i  1 kom DN 15, uključivo sa navojnim priključcima DN20 (3/4") za odzraku, temperaturni osjetnik ( komada 3), revizijski otvor i navojni priključak DN 32 (5/4") za ispust, te priključak za elektrogrijač.</t>
  </si>
  <si>
    <t>1.1.10.</t>
  </si>
  <si>
    <t>Radijatorski ventil, PN 10, za ugradnju na polazni priključak ventilokonvektora.</t>
  </si>
  <si>
    <t>DN 25 (R 1") PN 10</t>
  </si>
  <si>
    <t>1.1.11.</t>
  </si>
  <si>
    <t>Radijatorski prigušni ventil, za ugradnju na povratni priključak ventilokonvektora.</t>
  </si>
  <si>
    <t>1.1.12.</t>
  </si>
  <si>
    <t>Fleksibilne gibljive cijevi u kompletu s vijčanim spojevima na krajevima, za priključivanje ventilokonvektora na cijevni razvod. Stavka uključuje  dobavu i montažu u kompletu sa svim spojnim i sitnim potrošnim materijalom. Slijedećih dimenzije:</t>
  </si>
  <si>
    <t>DN 25, L = 500 mm</t>
  </si>
  <si>
    <t>1.1.13.</t>
  </si>
  <si>
    <t>Elastično plastične armirane cijevi (crijeva), na kraju s obuhvatnicom (šelnom), za priključak tave ventilokonvektora, stropnih konvektora i rekuperatora na odvodnu kondenznu cijevnu mrežu, dimenzije:</t>
  </si>
  <si>
    <t xml:space="preserve"> ø18 x 1,0 mm, L = 500 mm</t>
  </si>
  <si>
    <t>1.1.14.</t>
  </si>
  <si>
    <t>Ventili za hidrauličko balansiranje, prirubničkog/navojnog priključka, nazivnog tlaka PN16, s proporcionalnom karakteristikom prigušenja, opremljen mjernim priključcima za podešavanje protoka, priključkom za ispust, te ručnim kolom sa skalom za predpodešavanje i blokiranje podešenog položaja. Stavka obvezno uključuje jednokratno podešavanje protoka pomoću originalnog mjernog instrumenta i izradu zapisnika o postignutim vrijednostima.</t>
  </si>
  <si>
    <t>Navojna izvedba:</t>
  </si>
  <si>
    <t>DN 40</t>
  </si>
  <si>
    <t>DN 25</t>
  </si>
  <si>
    <t>DN 15</t>
  </si>
  <si>
    <r>
      <rPr>
        <b/>
        <sz val="9"/>
        <rFont val="Tahoma"/>
        <family val="2"/>
      </rPr>
      <t>OPASKA:</t>
    </r>
    <r>
      <rPr>
        <sz val="9"/>
        <rFont val="Tahoma"/>
        <family val="2"/>
      </rPr>
      <t xml:space="preserve"> stavka uključuje i troškove podešavanja nazivnog protoka kroz ventil izvedenog od strane servisera proizvođača.
</t>
    </r>
  </si>
  <si>
    <t>1.1.15.</t>
  </si>
  <si>
    <t>Leptirasta međuprirubnička zaklopka, za ogrijevnu/rashladnu vodu,   PN16, opremljena mekim brtvljenjem, u kompletu s ručicom s mogućnošću fiksiranja položaja otvorenosti, prirubnicama, brtvama i vijcima, sljedećih dimenzija:</t>
  </si>
  <si>
    <t>1.1.16.</t>
  </si>
  <si>
    <t>Kuglasta slavina za grijanu/hlađenu vodu, nazivnog tlaka PN16, u kompletu s vijčanom spojkom i brtvenim materijalom, sljedećih dimenzija:</t>
  </si>
  <si>
    <t>1.1.17.</t>
  </si>
  <si>
    <t>Odzračna posuda V = 2 l, izrađena iz bešavne čelične cijevi ø139,7 x 4,0 (l = 200 mm), u kompletu s automatskim odzračnim ventilom sa slavinom DN15 (R 1/2”), priključnom i odzračnom cijevi DN15 (R 1/2") dužine cca 5 m, te kuglastom ispusnom slavinom DN15 (R 1/2"), antikorozivno zaštićena dvostrukim premazom temeljne boje.</t>
  </si>
  <si>
    <t>kompl.</t>
  </si>
  <si>
    <t>1.1.18.</t>
  </si>
  <si>
    <t>Hvatač nečistoće, prirubničkog/navojnog priključka, za vodu, PN16, u kompletu s protuprirubnicama, brtvama i vijcima, sljedećih dimenzija:</t>
  </si>
  <si>
    <t>1.1.19.</t>
  </si>
  <si>
    <t>Nepovratni ventil, prirubničkog/navojnog priključka, za vodu, PN16, u kompletu s protuprirubnicama, brtvama i vijcima, sljedećih dimenzija:</t>
  </si>
  <si>
    <t>1.1.20.</t>
  </si>
  <si>
    <t xml:space="preserve">Gumeni cijevni kompenzator (antivibrator) u kompletu s protuprirubnicama, brtvama, vijcima i maticama, materijal EPDM, za radnu temeraturu do 100°C i nazivni tlak PN16, dimenzija:
</t>
  </si>
  <si>
    <t>1.1.21.</t>
  </si>
  <si>
    <t>Ispusna kuglasta slavina, nazivnog tlaka PN 10, navojnog priključka, u kompletu sa slijepim čepom, lančićem i nastavkom za spajanje gumenog crijeva, kolčakom te brtvenim materijalom, sljedećih dimenzija:</t>
  </si>
  <si>
    <t>DN 32</t>
  </si>
  <si>
    <t>1.1.22.</t>
  </si>
  <si>
    <r>
      <t xml:space="preserve">Ekspanzijska posuda u zatvorenoj, membranskoj izvedbi, oznaka u projektu </t>
    </r>
    <r>
      <rPr>
        <b/>
        <sz val="9"/>
        <rFont val="Tahoma"/>
        <family val="2"/>
        <charset val="238"/>
      </rPr>
      <t xml:space="preserve">2, </t>
    </r>
    <r>
      <rPr>
        <sz val="9"/>
        <rFont val="Tahoma"/>
        <family val="2"/>
        <charset val="238"/>
      </rPr>
      <t>sljedećih karakteristika:</t>
    </r>
  </si>
  <si>
    <t>- volumen posude V = 40l, pretlak dušika 1,5 bar, za radni tlak 3 bar</t>
  </si>
  <si>
    <t>- sigurnosni ventil DN 15 (R 1/2")</t>
  </si>
  <si>
    <t>- servisni ventil  DN 15 (R 1/2")</t>
  </si>
  <si>
    <t>- kuglasta ispusna slavina DN15 (R 1/2")</t>
  </si>
  <si>
    <t>1.1.23.</t>
  </si>
  <si>
    <t>Sistem steel-PRESS sa dokazanom kvalitetom ili jednakovrijedan, uklj. fazonske komade, materijal za zavarivanje i brtvljenje, prirubnice, čvrste točke, klizne točke,proturne cijevi kroz zidove prema detalju iz nacrta, tipskim materijalom za ovješavanje i učvršćenje, sa umetcima za zvučnu izolaciju proizvođača Mefa ili jednakovrijednog , antikorozijski zaštićene dvostrukim premazom temeljne boje  i lakom na bazi umjetne smole u boji RAL 9010 - Reinweis ,   kao i zaštitne cijevi za zidna i stropna provođenja s uloškom uklj. toplinsku izolaciju u utorima prema propisima o postrojenjima za centralna grijanja. Priključak na ovjese nije dozvoljen. Cijevni vodovi polažu se u razmaku za postavljanje toplinske izolacije prema propisima o toplinskoj zaštiti. Montaža cijevi provodi se prema DIN-u. Zavareni šavovi izvode se kao vidljivi šavovi. Specijalne konstrukcije, cijevni mostovi i posebni ovjesi posebno se obračunavaju. Visina za montažu 6 m, uklj. odgovarajuće skele. Stavka uključuje sav potrebni spojni, pričvrsni i ovjesni materijal.</t>
  </si>
  <si>
    <t>-aluminijski lim (s=0,8 mm) za oblaganje-mehaničku zaštitu čeličnih cijevi u vanjskom prostoru:</t>
  </si>
  <si>
    <r>
      <t>m</t>
    </r>
    <r>
      <rPr>
        <vertAlign val="superscript"/>
        <sz val="9"/>
        <rFont val="Tahoma"/>
        <family val="2"/>
        <charset val="238"/>
      </rPr>
      <t>2</t>
    </r>
  </si>
  <si>
    <t>1.1.24.</t>
  </si>
  <si>
    <t>Sistem steel-PRESS ili jednakovrijedna koljena 90°, sljedećih dimenzija:</t>
  </si>
  <si>
    <t>1.1.25.</t>
  </si>
  <si>
    <t>Toplinska izolacija sistema steel-PREESS hlađene/tople vode, izolacijom na bazi sintetičkog kaučuka (elastomer) s parnom branom (klasa B1-DIN 4102 ili jednakovrijedan).  Materijal izolacije mora imati parnu branu i sljedeće termodinamičke karakteristike: toplinska vodljivost kod 0°C: l (W/m°C) = 0,033, koef. otpora difuziji vodene pare: h &gt;=10000.  Stavka uključuje predobrađene elemente za izoliranje fazonskih komada, ogranaka, armature, spojnih elemenata i sl., originalnu samoljepljivu traku i ljepilo za brtvljenje proreza, te ARMAFIX nosače cijevi. Isporučuje se u predfabriciranim cijevima tip AF-2 i pločama AF-13MM širine 1000 mm.</t>
  </si>
  <si>
    <t>1.1.26.</t>
  </si>
  <si>
    <t xml:space="preserve">Bakrene cijevi prema HRN EN 1057 ili jednakovrijedno, za odvodnju kondenzata, ravne, tvrde (R 290), uključivo svi potrebni fazonski elementi za kapilarno spajanje (koljena, redukcije, T-komadi, spojnice, itd.), sljedećih dimenzija:
</t>
  </si>
  <si>
    <t>ø 18</t>
  </si>
  <si>
    <t>1.1.27.</t>
  </si>
  <si>
    <t>Toplinska izolacija cjevovoda kondenzata polietilenskom izolacijom s polimernom zaštitnom folijom. Izolacija je kvalitete prema HRN DIN 4102-dio 1/klasifikacija B2 ili jednakovrijedno. Materijal izolacije ima toplinsku vodljivost kod 10°C λ (W/m°C) = 0,038, temp. područje primjene do 102°C, a isporučuje se u cijevima debljine 4 mm. Stavka uključuje potrebnu količinu originalnog pribora za montažu izolacije.</t>
  </si>
  <si>
    <t>TL-18/4-S+</t>
  </si>
  <si>
    <t>1.1.28.</t>
  </si>
  <si>
    <t>Sifon s kuglicom za spajanje odvoda kondenzata na kanalizacijsku odvodnu cijev.</t>
  </si>
  <si>
    <t>1.1.29.</t>
  </si>
  <si>
    <t>Oslonci, konzole, ovjes i ostali pribor za oslanjanje i ovješenje opreme, izrađeni iz tipskih elemenata, prema prethodnoj razradi i detaljnoj specifikaciji izrađenoj od strane proizvođača, što je uključeno u stavku. Kompletan materijal iz ove stavke isporučuje se na gradilište pocinčan radi zaštite od korozije.</t>
  </si>
  <si>
    <t>1.1.30.</t>
  </si>
  <si>
    <t>Instrument za očitanje tlaka-manometar fi 100 mm, s manometarskom slavinom i priborom za ugradnju, mjernog područja:</t>
  </si>
  <si>
    <t xml:space="preserve">0 – 10 bar    </t>
  </si>
  <si>
    <t>1.1.31.</t>
  </si>
  <si>
    <t>Instrument za očitanje temperature-termometar, s priborom za ugradnju, mjernog područja:</t>
  </si>
  <si>
    <t xml:space="preserve">0 - 60°C          </t>
  </si>
  <si>
    <t>1.1.32.</t>
  </si>
  <si>
    <t>Sitni potrošni materijal neophodan za montažu i spajanje opreme, kao što su: kisik, disu plin, elektrode, materijal potreban za tvrdo lemljenje, sitni ovjesi, obuhvatnice, tipli, profilno željezo i slično.</t>
  </si>
  <si>
    <t>1.1.33.</t>
  </si>
  <si>
    <t>Okrugle spiro cijevi iz pocinčanog lima, uključivo svi potrebni fazonski komadi (koljena, redukcije, T-komadi i sl.), dimenzije øD (mm):</t>
  </si>
  <si>
    <t>1.1.34.</t>
  </si>
  <si>
    <t>Fleksibilne toplinski izolirane cijev, postojane na radnu temperaturu od -30°C do 140°C, klase zapaljivosti B2 (prema DIN 4102) ili jednakovrijedno, dimenzije øD (mm):</t>
  </si>
  <si>
    <t>ø 250</t>
  </si>
  <si>
    <t>1.1.35.</t>
  </si>
  <si>
    <t>Zavjesni, pričvrsni i brtveni materijali za spajanje i montažu kanala. Brtvljenje sekcija kanala izvesti pomoću negorive teka-strip ili dec trake.</t>
  </si>
  <si>
    <t>1.1.36.</t>
  </si>
  <si>
    <t>1.1.37.</t>
  </si>
  <si>
    <t xml:space="preserve">Izolacija kanalskog razvoda obrađenog zraka (razvod unutar objekta) elastomernom izolacijom s parnom branom,  sljedećih termodinamičkih karakteristika:   </t>
  </si>
  <si>
    <t>-klasa vatrootpornosti BL-s2,d0 ( za cijevi) i B-s3,d0,  prema HRN EN 13501-1 ili jednakovrijedno.</t>
  </si>
  <si>
    <t>-toplinska vodljivost kod 0°C: za izolaciju debljine 6-19 mm λ ≤ 0,034 W/(m.K),  za izolaciju debljine 25-60 mm λ ≤ 0,036 W/(m.K) prema EN 12667/EN ISO 8497 ili jednakovrijedno.</t>
  </si>
  <si>
    <t>-koeficijent otpora difuziji vodene pare: μ≥ 7.000, prema EN 13469/EN 12086 ili jednakovrijedno.</t>
  </si>
  <si>
    <t>-propusnost vodene pare: δ= 0,07 μgm/Nh, prema BS4370, dio 2 ili jednakovrijedno.</t>
  </si>
  <si>
    <t>-absorpcija vode &lt; 0,1 kg/m2, prema EN 13472/EN 1609 ili jednakovrijedno.</t>
  </si>
  <si>
    <t>-temperaturno područje primjene -45÷+110°C, prema EN 14706/ EN 14707 ili jednakovrijedno.</t>
  </si>
  <si>
    <t xml:space="preserve">Materijal izolacije je u debljine 13 mm, isporuka u pločama. </t>
  </si>
  <si>
    <t>Stavka uključuje potrebnu količinu originalnog ljepila i završne originalne trake.</t>
  </si>
  <si>
    <t>Specifikacija materijala za narudžbu:</t>
  </si>
  <si>
    <t>-izolacija u pločama debljine s = 13 mm:</t>
  </si>
  <si>
    <t>1.1.38.</t>
  </si>
  <si>
    <t>Montaža specificirane opreme do potpune pogonske gotovosti. Troškovi energije i energenata nisu uključeni.</t>
  </si>
  <si>
    <t>1.1.39.</t>
  </si>
  <si>
    <t>Punjenje instalacije mješavinom voda-glikol 30%, ukupna količina mješavine:</t>
  </si>
  <si>
    <t>l</t>
  </si>
  <si>
    <t>1.1.40.</t>
  </si>
  <si>
    <t>Tlačne probe cijevnih sustava, hidrauličko balansiranje toplovodnog i rashladnog sustava, te probni pogon postrojenja, dovođenje postrojenja u radno stanje s grubom i finom regulacijom opreme od strane ovlaštenog servisera. Troškovi pogonske energije nisu uključeni.</t>
  </si>
  <si>
    <t>1.1.41.</t>
  </si>
  <si>
    <t xml:space="preserve">Prijevoz alata na gradilište, te povrat alata i eventualno preostalog materijala na skladište izvođača. Uključivo čišćenje gradilišta od preostalog materijala i različite ambalaže, te materijal i rad potreban za zaštitu ugrađene i instalirane strojarske opreme od utjecaja radova ostalih izvođača na gradilištu (zaštita od prašine, žbuke, oštećivanja i sl.).
</t>
  </si>
  <si>
    <t>DIZALICA TOPLINE I INSTALACIJA TEMELJNOG GRIJANJA/HLAĐENJA UKUPNO</t>
  </si>
  <si>
    <t>1.2.</t>
  </si>
  <si>
    <t>AUTOMATSKA REGULACIJA</t>
  </si>
  <si>
    <t>1.2.1</t>
  </si>
  <si>
    <r>
      <t xml:space="preserve">Dobava, postava kabela na kab.policu i djelomično uvlačenje u cijev, komplet sa potrebnim razvodnim kutijama
</t>
    </r>
    <r>
      <rPr>
        <b/>
        <sz val="9"/>
        <rFont val="Tahoma"/>
        <family val="2"/>
        <charset val="238"/>
      </rPr>
      <t>NAPOMENA:</t>
    </r>
    <r>
      <rPr>
        <sz val="9"/>
        <rFont val="Tahoma"/>
        <family val="2"/>
        <charset val="238"/>
      </rPr>
      <t xml:space="preserve"> kabele, kabelske police, nosače, PNT i gibljive cijevi, obujmice, instalacijske spojne kutije, i ostali montažno-spojni materijal je potrebno procijeniti prema konfiguraciji projekta i položaju opreme .</t>
    </r>
  </si>
  <si>
    <t xml:space="preserve">Ukupno: </t>
  </si>
  <si>
    <t>1.2.2.</t>
  </si>
  <si>
    <t>MUR OPREMA U POLJU</t>
  </si>
  <si>
    <t>Dobava, ugradnja i spajanje opreme automatske regulacije za stavku 1.2.2.1.</t>
  </si>
  <si>
    <t>1.2.2.1.</t>
  </si>
  <si>
    <t>Priprema toplog i hladnog medija</t>
  </si>
  <si>
    <t>Osjetnik vanjske temperature sa osjetnim elementom LG-Ni1000, mjernog područja -50..+70 °C. Komplet sa montažnim priborom.</t>
  </si>
  <si>
    <t>Cjevni osjetnik temperature sa osjetnim elementom LG-Ni1000, mjernog područja -30..130 °C, uronske dužine 100 mm. Komplet sa čahurom i montažnim priborom.</t>
  </si>
  <si>
    <t>Osjetnik tlaka tekućina, mjernog područja 0…10 Bar, Napajanje 24VAC/DC, izlazni signal 0-10VDC; Stupanj zaštite IP65. Komplet sa spojnim priborom.</t>
  </si>
  <si>
    <t>Osjetnik razlike tlaka tekućina, mjernog područja 0…1 Bar, Napajanje 24VAC/DC, izlazni signal 0-10VDC; Stupanj zaštite IP65. Komplet sa spojnim priborom.</t>
  </si>
  <si>
    <t>Granični termostat područja 15…95 °C; Stupanj zaštite IP65. Komplet sa spojnim priborom.</t>
  </si>
  <si>
    <t>Troputi regulacijski ventill DN40, kvs25, PN16, komplet sa spojnim i brtvenim materijalom</t>
  </si>
  <si>
    <t>Elektromotorni regulacijski  0-10VDC pogon ventila hoda 20 mm, 800N. Priključni napon AC/DC 24V. Komplet sa spojnim priborom.</t>
  </si>
  <si>
    <t>Prolazni tlačno neovisni regulacijski ventill PN25, DN40, 550…4000 l/h, komplet sa spojnim i brtvenim materijalom</t>
  </si>
  <si>
    <t>Elektromotorni regulacijski  0-10VDC pogon ventila. Priključni napon AC/DC 24V.</t>
  </si>
  <si>
    <t>Troputi regulacijski ventill DN25, kvs25, PN16, komplet sa spojnim i brtvenim materijalom</t>
  </si>
  <si>
    <t>Troputi regulacijski ventill DN15, kvs25, PN16, komplet sa spojnim i brtvenim materijalom</t>
  </si>
  <si>
    <t>Ukupno:</t>
  </si>
  <si>
    <t>1.2.3.</t>
  </si>
  <si>
    <t>DDC OPREMA</t>
  </si>
  <si>
    <t>Uključuje dobavu, ugradnju i spajanje u EMP/DDC ormare 1.2.3.1. do 1.2.3.1.</t>
  </si>
  <si>
    <t>1.2.3.1.</t>
  </si>
  <si>
    <t>DDC oprema za ormar RO-STR-DT</t>
  </si>
  <si>
    <t>Modularni DDC regulator ulazno-izlaznih signala sa ugrađenim WEB serverom. Slobodno konfiguriranje ulazno izlaznih signala preko U/I modula. Komunikacija: BACnet/IP-BTL tested v1.12; Napajanje 24VAC.</t>
  </si>
  <si>
    <t>Operatorski panel (HMI), 15“ 1024 x 768, 262 144  boja, Staklena površina panela bez okvira, pogodna za korištenje u čistim prostorima, sa kapacitivnim osjetnikom za dodir, u kompletu sa montažnim priborom. Komunikacijski protokol  BACnet/IP</t>
  </si>
  <si>
    <t>RS232/485 Modul za integraciju Modbus uređaja</t>
  </si>
  <si>
    <t>Napajačko komunikacijski modul. Napajanje 24 ADC; 1,2A</t>
  </si>
  <si>
    <t>Modul za povezivanje i prijenos napajačkog napona za U/I module 24VAC.</t>
  </si>
  <si>
    <t>Modul digitalnih ulaza za prihvat 8 beznaponskih signala. Signalizacija stanja sa LED indikatorom u tri nivoa (zeleno-žuto-crveno).</t>
  </si>
  <si>
    <t>Univerzalni modul za spoj 8 ulaznih ili izlaznih signala. Ulazni signali: otpornički, naponski 0-10VDC, beznaponski digitalni. Izlazni signali: 0-10VDC. Signalizacija stanja sa LED indikatorom. Mogućnost ručnog namještanja izlaznog signala.</t>
  </si>
  <si>
    <t>Modul za spoj 6 digitalnih izlaza. Izlazni preklopni signali 230VAC, 4A max. Signalizacija stanja izlaza na LED indikatoru.Mogućnost ručnog namještanja izlaznog signala.</t>
  </si>
  <si>
    <t>Adresni ključevi, rednog boja 1-24+ Reset</t>
  </si>
  <si>
    <t>Industrijski Ethernet preklopnik sa 8 portova 10/100TX. Rad u temperaturnom području -40..75. Dvostruki ulaz za napajanje 12-48VDC, 24VAC. Montažu na DIN šinu.</t>
  </si>
  <si>
    <t>DDC OPREMA ZA UPRAVLJANJE FC APARATIMA i (u sprezi sa centralnom pripremo toplog i hladnog medija u smislu uštede energije)</t>
  </si>
  <si>
    <t>Kompaktni kontroler za upravljanje ventilokonvektorima, stropnim G/H i PG. Konfiguracija ulaza i izlaza 1DI, 2UI, 3RDO, 4Triac. Napajanje 230VAC. Komunikacija prema nadzornom sustavu BACnet/IP</t>
  </si>
  <si>
    <t>Prostorni(sobni) osjetnik temperature. Prikaz mjerenja na LCD pokazivaču sa pozadinskim osvjetljnjem. Tipke za upravljanje 8 kom. Inegrirana green leaf funkcija</t>
  </si>
  <si>
    <t>Relejni sklop za paralelan rad do 4 FC</t>
  </si>
  <si>
    <t>1.2.4.</t>
  </si>
  <si>
    <t>EMP/DDC ORMARI</t>
  </si>
  <si>
    <t>Dobava, ugradnja i spajanje EMP/DDC ormara pozicije 1.2.4.1.</t>
  </si>
  <si>
    <t>1.2.4.1.</t>
  </si>
  <si>
    <t>EMP/DDC ormar  RO-TRS-DT</t>
  </si>
  <si>
    <t>Sustav: 
Toplinsko-rashladna stanica i dizalica topline
Zonska/prosotorna regulacija FC</t>
  </si>
  <si>
    <t>Elektrokomandni ormar  elektromotornog pogona i automatike za napajanje, upravljanje i signalizaciju stanja uređaja instalacije KGVH.</t>
  </si>
  <si>
    <t>Ormar se isporučuje s glavnom sklopkom s prekostrujnom zaštitom i daljinskim isklopnikom 230 V, tipkalom za nužni isklop na vratima ormara, grebenastim sklopkama za elektromotorne potrošače ( R - 0 - A ), a napajani su i zaštićeni pomoću motorske start-stop kombinacije odgovarajućeg područja.</t>
  </si>
  <si>
    <t>Signalizacija stanja uređaja instalacije KGVH prikazana je na 15" displeju koji se nalazi na vratima ormara</t>
  </si>
  <si>
    <t>Elektrokomandni ormar isporučuje se kompletno ožičen i ispitan s priloženom dokumentacijom izvedenog stanja i ispitnim listom.</t>
  </si>
  <si>
    <t xml:space="preserve">Boja ormara RAL7032, uvodnice s gornje strane, zaštita IP54. </t>
  </si>
  <si>
    <t>Dim.: 800x2100x400</t>
  </si>
  <si>
    <t>1.2.5.</t>
  </si>
  <si>
    <t>USLUGE INŽENJERINGA</t>
  </si>
  <si>
    <t>Usluge inženjeringa</t>
  </si>
  <si>
    <t>1.2.5.1.</t>
  </si>
  <si>
    <t>USLUGE NA NIVOU OPREME U POLJU</t>
  </si>
  <si>
    <t>paušal</t>
  </si>
  <si>
    <t>1. Provjera ugrađene opreme u polju</t>
  </si>
  <si>
    <t>- provjera ugradnje prema montažnim uputstvima</t>
  </si>
  <si>
    <t xml:space="preserve">- provjera mjesta montaže i oznake prema tehnološkim </t>
  </si>
  <si>
    <t>shemama</t>
  </si>
  <si>
    <t>- provjera orijentacije ventila</t>
  </si>
  <si>
    <t>- postavljanje lokalnih zadanih vrijednosti</t>
  </si>
  <si>
    <t>- provjera funkcionalnosti i ispravnosti rada</t>
  </si>
  <si>
    <t xml:space="preserve">2. Unos eventualnih izmjena u tehnološke sheme </t>
  </si>
  <si>
    <t>sukladno izvedenom stanju</t>
  </si>
  <si>
    <t>3. Dostava tehničke dokumentacije za isporučenu robu</t>
  </si>
  <si>
    <t>4. Funkcionalno usklađivanje opreme u polju i EMP ormara</t>
  </si>
  <si>
    <t xml:space="preserve">5. Upoznavanje predstavnika krajnjeg korisnika s tehnologijom </t>
  </si>
  <si>
    <t>izvedene instalacije i obuka za korištenje ugrađene opreme</t>
  </si>
  <si>
    <t>1.2.5.2.</t>
  </si>
  <si>
    <t>USLUGE NA NIVOU DDC OPREME</t>
  </si>
  <si>
    <t>1. Provjera ugrađene opreme u EMP/DDC ormare</t>
  </si>
  <si>
    <t xml:space="preserve">2. Izrada aplikacijskog softvera za osiguranje rada svih </t>
  </si>
  <si>
    <t xml:space="preserve">sustava obuhvaćenih projektnim rješenjem obzirom na </t>
  </si>
  <si>
    <t>regulaciju i upravljanje prema tehničkom opisu</t>
  </si>
  <si>
    <t>3. Unos eventualnih izmjena u projekt EMP/DDC ormara</t>
  </si>
  <si>
    <t xml:space="preserve">4. Ispis aplikacijskog softwarea i dostava tehničke </t>
  </si>
  <si>
    <t>dokumentacije za isporučenu opremu DDC ormara</t>
  </si>
  <si>
    <t xml:space="preserve">5. Ispitivanje signala i funkcije sustava uz obvezno </t>
  </si>
  <si>
    <t>prisustvo izvođača strojarskih i elektro radova</t>
  </si>
  <si>
    <t xml:space="preserve">6. Upoznavanje predstavnika krajnjeg korisnika s </t>
  </si>
  <si>
    <t xml:space="preserve">tehnologijom izvedene instalacije i obuka za korištenje </t>
  </si>
  <si>
    <t>ugrađene DDC opreme u ormaru</t>
  </si>
  <si>
    <t>1.2.6.</t>
  </si>
  <si>
    <t>PROJEKTNA DOKUMENTACIJA</t>
  </si>
  <si>
    <t>Ispitivanje kompletne el. instalacije EMP te izdavanje potrebnih atesta
Izrada elaborata s atestima kabela i ugrađene opreme, svom dokumentacijom o izvršenim ispitivanjima instalacije (- otpor izolacije,
- otpor petlji svih strujnih krugova,
- funkcionalnost zaštite od indirektnog dodira,
- povezanost metalnih masa i neprekinutost zaštitnih vodiča,
- ispitni list razdjelnika,
- tipske i pojedinačne ateste i protokole o ispitivanju opreme.
- izjavom izvoditelja o izvedenim radovima i uvjetima održavanja građevine, i predaja investitoru</t>
  </si>
  <si>
    <t>Izrada dokumentacije izvedenog stanja, umnažanje u 4 primjerka i predaja investitoru. Dokumentacija treba sadržavati:
 - tlocrte elektroinstalacija s oznakama strujnih krugova
 - jednopolne sheme razvodnih ormara s    oznakama strujnih krugova, rednih 
stezaljki i kabela
 - strujne sheme razvodnih ormara s brojevima kontakata i vodiča
 - sheme razvoda instalacija
 - upute za rukovanje, kataloge ugrađene opreme, upute za održavanje
- 3 primjerka dokumentacije u papiru
- 1 prikmjerak dokumentacije u elektronskom obliku - editabilan</t>
  </si>
  <si>
    <t>AUTOMATSKA REGULACIJA UKUPNO</t>
  </si>
  <si>
    <t>POSLOVNI PROSTOR 1 (DIZALICA TOPLINE I INSTALACIJA TEMELJNOG GRIJANJA/HLAĐENJA + AUTOMATSKA REGULACIJA)  UKUPNO</t>
  </si>
  <si>
    <t>POSLOVNI PROSTOR 2</t>
  </si>
  <si>
    <t>2.1.</t>
  </si>
  <si>
    <t>2.1.1.</t>
  </si>
  <si>
    <t>Oznaka u projektu: DT-2</t>
  </si>
  <si>
    <t>2.1.2.</t>
  </si>
  <si>
    <t>2.1.3.</t>
  </si>
  <si>
    <t>2.1.4.</t>
  </si>
  <si>
    <t>2.1.5.</t>
  </si>
  <si>
    <t>2.1.6.</t>
  </si>
  <si>
    <t>2.1.7.</t>
  </si>
  <si>
    <t>UKUPNO STAVKA 2.1.7.</t>
  </si>
  <si>
    <t>2.1.8.</t>
  </si>
  <si>
    <r>
      <t xml:space="preserve">Oznake u projektu: </t>
    </r>
    <r>
      <rPr>
        <b/>
        <sz val="9"/>
        <rFont val="Tahoma"/>
        <family val="2"/>
      </rPr>
      <t>CC -2</t>
    </r>
  </si>
  <si>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</si>
  <si>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</si>
  <si>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</si>
  <si>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</si>
  <si>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</si>
  <si>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</si>
  <si>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</si>
  <si>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</si>
  <si>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</si>
  <si>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</si>
  <si>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</si>
  <si>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</si>
  <si>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</si>
  <si>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</si>
  <si>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</si>
  <si>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</si>
  <si>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</si>
  <si>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</si>
  <si>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</si>
  <si>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</si>
  <si>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</si>
  <si>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</si>
  <si>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</si>
  <si>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</si>
  <si>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</si>
  <si>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</si>
  <si>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</si>
  <si>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</si>
  <si>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</si>
  <si>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</si>
  <si>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</si>
  <si>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</si>
  <si>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</si>
  <si>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2.2.</t>
  </si>
  <si>
    <t>2.2.1</t>
  </si>
  <si>
    <t>2.2.2.</t>
  </si>
  <si>
    <t>Dobava, ugradnja i spajanje opreme automatske regulacije za stavku 2.2.2.1.</t>
  </si>
  <si>
    <t>2.2.2.1.</t>
  </si>
  <si>
    <t>2.2.3.</t>
  </si>
  <si>
    <t>Uključuje dobavu, ugradnju i spajanje u EMP/DDC ormare 2.2.3.1. do 2.2.3.1.</t>
  </si>
  <si>
    <t>2.2.3.1.</t>
  </si>
  <si>
    <t>2.2.4.</t>
  </si>
  <si>
    <t>Dobava, ugradnja i spajanje EMP/DDC ormara pozicije 2.2.4.1.</t>
  </si>
  <si>
    <t>2.2.4.1.</t>
  </si>
  <si>
    <t>2.2.5.</t>
  </si>
  <si>
    <t>2.2.5.1.</t>
  </si>
  <si>
    <t>2.2.5.2.</t>
  </si>
  <si>
    <t>2.2.6.</t>
  </si>
  <si>
    <t>POSLOVNI PROSTOR 3 (DIZALICA TOPLINE I INSTALACIJA TEMELJNOG GRIJANJA/HLAĐENJA + AUTOMATSKA REGULACIJA)  UKUPNO</t>
  </si>
  <si>
    <t>POSLOVNI PROSTOR 3</t>
  </si>
  <si>
    <t>3.1.</t>
  </si>
  <si>
    <t>3.1.1.</t>
  </si>
  <si>
    <t xml:space="preserve"> - kapacitet grijanja: 12,3 kW</t>
  </si>
  <si>
    <r>
      <t xml:space="preserve"> - temperatura zraka: 7</t>
    </r>
    <r>
      <rPr>
        <sz val="9"/>
        <color indexed="8"/>
        <rFont val="Tahoma"/>
        <family val="2"/>
      </rPr>
      <t>⁰C</t>
    </r>
  </si>
  <si>
    <r>
      <t xml:space="preserve"> - temperatura vode: 45/40</t>
    </r>
    <r>
      <rPr>
        <sz val="9"/>
        <color indexed="8"/>
        <rFont val="Tahoma"/>
        <family val="2"/>
      </rPr>
      <t>⁰C</t>
    </r>
  </si>
  <si>
    <t xml:space="preserve"> - snaga: 3,32 kW</t>
  </si>
  <si>
    <t xml:space="preserve"> - kapacitet hlađenja: 11,5 kW</t>
  </si>
  <si>
    <r>
      <t xml:space="preserve"> - temperatura zraka: 35</t>
    </r>
    <r>
      <rPr>
        <sz val="9"/>
        <color indexed="8"/>
        <rFont val="Tahoma"/>
        <family val="2"/>
      </rPr>
      <t>⁰C</t>
    </r>
  </si>
  <si>
    <r>
      <t xml:space="preserve"> - temperatura vode: 7/12</t>
    </r>
    <r>
      <rPr>
        <sz val="9"/>
        <color indexed="8"/>
        <rFont val="Tahoma"/>
        <family val="2"/>
      </rPr>
      <t>⁰C</t>
    </r>
  </si>
  <si>
    <t xml:space="preserve"> - snaga: 4,18 kW</t>
  </si>
  <si>
    <r>
      <t>- energetska oznaka (average climate), izlazna voda do +35</t>
    </r>
    <r>
      <rPr>
        <sz val="9"/>
        <color indexed="8"/>
        <rFont val="Tahoma"/>
        <family val="2"/>
      </rPr>
      <t>⁰C: A+++</t>
    </r>
  </si>
  <si>
    <r>
      <t>- energetska oznaka (average climate), izlazna voda do +55</t>
    </r>
    <r>
      <rPr>
        <sz val="9"/>
        <color indexed="8"/>
        <rFont val="Tahoma"/>
        <family val="2"/>
      </rPr>
      <t>⁰C: A++</t>
    </r>
  </si>
  <si>
    <r>
      <t>- sezonska učinkovitost (average climate), izlazna voda do +35</t>
    </r>
    <r>
      <rPr>
        <sz val="9"/>
        <color indexed="8"/>
        <rFont val="Tahoma"/>
        <family val="2"/>
      </rPr>
      <t xml:space="preserve">⁰C: 189 </t>
    </r>
    <r>
      <rPr>
        <sz val="9"/>
        <rFont val="Tahoma"/>
        <family val="2"/>
      </rPr>
      <t>%</t>
    </r>
  </si>
  <si>
    <r>
      <t>- sezonska učinkovitost (average climate), izlazna voda do +55</t>
    </r>
    <r>
      <rPr>
        <sz val="9"/>
        <color indexed="8"/>
        <rFont val="Tahoma"/>
        <family val="2"/>
      </rPr>
      <t xml:space="preserve">⁰C: 135 </t>
    </r>
    <r>
      <rPr>
        <sz val="9"/>
        <rFont val="Tahoma"/>
        <family val="2"/>
      </rPr>
      <t>%</t>
    </r>
  </si>
  <si>
    <r>
      <t>- SCOP (average climate), izlazna voda do +35</t>
    </r>
    <r>
      <rPr>
        <sz val="9"/>
        <color indexed="8"/>
        <rFont val="Tahoma"/>
        <family val="2"/>
      </rPr>
      <t>⁰C: 4,81</t>
    </r>
  </si>
  <si>
    <r>
      <t>- SCOP (average climate), izlazna voda do +55</t>
    </r>
    <r>
      <rPr>
        <sz val="9"/>
        <color indexed="8"/>
        <rFont val="Tahoma"/>
        <family val="2"/>
      </rPr>
      <t>⁰C: 3,45</t>
    </r>
  </si>
  <si>
    <t>- zvučna snaga: 65 dB(A)</t>
  </si>
  <si>
    <t>- zvučni tlak na 1 m udaljenosti (free field): 53 dB(A)</t>
  </si>
  <si>
    <t>- napajanje: 400 V/ 3P / 50 Hz</t>
  </si>
  <si>
    <t>- protok zraka: 4060 m3/h</t>
  </si>
  <si>
    <t>- bruto masa: 170 kg</t>
  </si>
  <si>
    <t>Oznaka u projektu: DT-3</t>
  </si>
  <si>
    <t>3.1.2.</t>
  </si>
  <si>
    <t>3.1.3.</t>
  </si>
  <si>
    <t>Zidni/stropni ventilokonvektor bez maske, namijenjen za dvocijevni sustav grijanja/hlađenja. Uređaj standardno dolazi sa centrifugalnim ventilatorom s trobrzinskim motorom, izmjenjivačima izrađenim od bakrenih cijevi i aluminijskih lamela, glavnom tavom za kondenzat i ugrađenim filterom. Uređaj je EUROVENT certificiran.</t>
  </si>
  <si>
    <t xml:space="preserve">- protok zraka (MIN/MED/MAX): 230/323/458 m³/h </t>
  </si>
  <si>
    <t>- fluid: voda glikol 30 %</t>
  </si>
  <si>
    <t>- protok vode: 351,3 l/h</t>
  </si>
  <si>
    <t>- kapacitet hlađenja (MIN/MED/MAX): 1,52/1,87/2,25 kW</t>
  </si>
  <si>
    <t>- pad tlaka vode: 3,7 kPa</t>
  </si>
  <si>
    <t>- kapacitet grijanja (MIN/MED/MAX): 1,73/2,24/2,93 kW</t>
  </si>
  <si>
    <t>- pad tlaka vode: 3,2 kPa</t>
  </si>
  <si>
    <t>- zvučna snaga (MIN/MED/MAX): 37/41/46 dB(A)</t>
  </si>
  <si>
    <t>- zvučni tlak (MIN/MED/MAX): 28,4/32,4/37,4 dB(A)</t>
  </si>
  <si>
    <t>- napajanje: 230V / 1ph / 50 Hz</t>
  </si>
  <si>
    <t>- maksimalna snaga/struja: 114 W / 0,5 A</t>
  </si>
  <si>
    <t>DODATNA OPREMA (isporučuje se uz uređaj):</t>
  </si>
  <si>
    <t>- pomoćna tavica za kondenzat (tvornički montirana)</t>
  </si>
  <si>
    <t>- tvornički montiran 3-putni ventil + ON/OFF 230V pogon + shut off ventil + balans ventil</t>
  </si>
  <si>
    <t>Oznaka u projektu: FC-2</t>
  </si>
  <si>
    <t>3.1.4.</t>
  </si>
  <si>
    <t>3.1.5.</t>
  </si>
  <si>
    <t>3.1.6.</t>
  </si>
  <si>
    <t>3.1.7.</t>
  </si>
  <si>
    <t>UKUPNO STAVKA 3.1.7.</t>
  </si>
  <si>
    <t>3.1.8.</t>
  </si>
  <si>
    <t>V [m3/h] =1,347</t>
  </si>
  <si>
    <t>N [kW] =  1,2</t>
  </si>
  <si>
    <r>
      <t xml:space="preserve">Oznake u projektu: </t>
    </r>
    <r>
      <rPr>
        <b/>
        <sz val="9"/>
        <rFont val="Tahoma"/>
        <family val="2"/>
      </rPr>
      <t>CC -3</t>
    </r>
  </si>
  <si>
    <t>3.1.9.</t>
  </si>
  <si>
    <t>3.1.10.</t>
  </si>
  <si>
    <t>3.1.11.</t>
  </si>
  <si>
    <t>3.1.12.</t>
  </si>
  <si>
    <t>3.1.13.</t>
  </si>
  <si>
    <t>3.1.14.</t>
  </si>
  <si>
    <t>3.1.15.</t>
  </si>
  <si>
    <t>3.1.16.</t>
  </si>
  <si>
    <t>3.1.17.</t>
  </si>
  <si>
    <t>3.1.18.</t>
  </si>
  <si>
    <t>3.1.19.</t>
  </si>
  <si>
    <t>3.1.20.</t>
  </si>
  <si>
    <t>Gumeni cijevni kompenzator (antivibrator) u kompletu s protuprirubnicama, brtvama, vijcima i maticama, materijal EPDM, za radnu temeraturu do 100°C i nazivni tlak PN16, dimenzija:</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</si>
  <si>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</si>
  <si>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</si>
  <si>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</si>
  <si>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</si>
  <si>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</si>
  <si>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</si>
  <si>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</si>
  <si>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</si>
  <si>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</si>
  <si>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</si>
  <si>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</si>
  <si>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</si>
  <si>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</si>
  <si>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</si>
  <si>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</si>
  <si>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</si>
  <si>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</si>
  <si>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</si>
  <si>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</si>
  <si>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</si>
  <si>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</si>
  <si>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3.2.</t>
  </si>
  <si>
    <t>3.2.1</t>
  </si>
  <si>
    <t>3.2.2.</t>
  </si>
  <si>
    <t>Dobava, ugradnja i spajanje opreme automatske regulacije za stavku 3.2.2.1.</t>
  </si>
  <si>
    <t>3.2.2.1.</t>
  </si>
  <si>
    <t>3.2.3.</t>
  </si>
  <si>
    <t>Uključuje dobavu, ugradnju i spajanje u EMP/DDC ormare 3.2.3.1. do 3.2.3.1.</t>
  </si>
  <si>
    <t>3.2.3.1.</t>
  </si>
  <si>
    <t>3.2.4.</t>
  </si>
  <si>
    <t>Dobava, ugradnja i spajanje EMP/DDC ormara pozicije 3.2.4.1.</t>
  </si>
  <si>
    <t>3.2.4.1.</t>
  </si>
  <si>
    <t>3.2.5.</t>
  </si>
  <si>
    <t>3.2.5.1.</t>
  </si>
  <si>
    <t>3.2.5.2.</t>
  </si>
  <si>
    <t>3.2.6.</t>
  </si>
  <si>
    <t>POSLOVNI PROSTOR 4</t>
  </si>
  <si>
    <t>4.1.</t>
  </si>
  <si>
    <t>4.1.1.</t>
  </si>
  <si>
    <t>Visoko-energetski učinkovita dizalica topline WELLEA u MONOBLOK izvedbi, za grijanje, hlađenje i pripremu PTV-a, osigurava konstantnu i ugodnu temperaturu okoline zimi i ljeti, te je prikladna za spajanje na podno grijanje, radijatore ili ventilokonvektore. Standardno uključuje rashladni krug (radni medij R32), ugrađeni hidraulički modul (ventili, eskpanzijska posuda, senzori temperature, senzor protoka vode, pumpa, pločasti toplinski izmjenjivač i ostale potrebne komponente), WiFi upravljanje temperaturom prostora i zidni žičani daljinski upravljač. Uređaj proizvodi toplu vodu do +60⁰C pri vanjskoj temperaturi zraka -15⁰C i može raditi do -25⁰C vanjske temperature zraka.</t>
  </si>
  <si>
    <t xml:space="preserve"> - kapacitet grijanja: 4,3 kW</t>
  </si>
  <si>
    <t xml:space="preserve"> - snaga: 1,13 kW</t>
  </si>
  <si>
    <t xml:space="preserve"> - kapacitet hlađenja: 4,70 kW</t>
  </si>
  <si>
    <t xml:space="preserve"> - snaga: 1,36 kW</t>
  </si>
  <si>
    <t>- sezonska učinkovitost (average climate), izlazna voda do +35⁰C: 191 %</t>
  </si>
  <si>
    <t>- sezonska učinkovitost (average climate), izlazna voda do +55⁰C: 130 %</t>
  </si>
  <si>
    <t>- SCOP (average climate), izlazna voda do +35⁰C: 4,85</t>
  </si>
  <si>
    <t>- SCOP (average climate), izlazna voda do +55⁰C: 3,31</t>
  </si>
  <si>
    <t>- zvučna snaga: 55 dB(A)</t>
  </si>
  <si>
    <t>- zvučni tlak na 1 m udaljenosti (free field): 45 dB(A)</t>
  </si>
  <si>
    <t>- protok zraka: 2770 m3/h</t>
  </si>
  <si>
    <t>- dimenzije uređaja (ŠxVxD): 1295x792x429 mm</t>
  </si>
  <si>
    <t>- bruto masa: 121 kg</t>
  </si>
  <si>
    <t>Oznaka u projektu: DT-4</t>
  </si>
  <si>
    <t>4.1.2.</t>
  </si>
  <si>
    <t>4.1.3.</t>
  </si>
  <si>
    <t xml:space="preserve">- protok zraka (MIN/MED/MAX): 100/222/311 m³/h </t>
  </si>
  <si>
    <t>- protok vode: 263,2 l/h</t>
  </si>
  <si>
    <t>- kapacitet hlađenja (MIN/MED/MAX): 0,81/1,40/1,72 kW</t>
  </si>
  <si>
    <t>- pad tlaka vode: 7,9 kPa</t>
  </si>
  <si>
    <t>- kapacitet grijanja (MIN/MED/MAX): 0,80/1,77/2,36 kW</t>
  </si>
  <si>
    <t>- pad tlaka vode: 6,7 kPa</t>
  </si>
  <si>
    <t>- zvučna snaga (MIN/MED/MAX): 30/36/42 dB(A)</t>
  </si>
  <si>
    <t>- zvučni tlak (MIN/MED/MAX): 21,4/27,4/33,4 dB(A)</t>
  </si>
  <si>
    <t>- maksimalna snaga/struja: 91 W / 0,41 A</t>
  </si>
  <si>
    <t>- dimenzije (DxŠxV): 980x215x480 mm</t>
  </si>
  <si>
    <t>- izolirani plenum sa otvorima (na tlačnoj strani, otvori 4x Ø160 mm)</t>
  </si>
  <si>
    <t>Oznaka u projektu: FC-3</t>
  </si>
  <si>
    <t>4.1.4.</t>
  </si>
  <si>
    <t>4.1.5.</t>
  </si>
  <si>
    <t>Troredni linijski distributer, dimenzija 1500x150x158 mm.</t>
  </si>
  <si>
    <t>4.1.6.</t>
  </si>
  <si>
    <t>825x325</t>
  </si>
  <si>
    <t>4.1.07.</t>
  </si>
  <si>
    <t>4.1.08.</t>
  </si>
  <si>
    <t>4.1.09.</t>
  </si>
  <si>
    <t>4.1.10.</t>
  </si>
  <si>
    <t>4.1.11.</t>
  </si>
  <si>
    <t>4.1.12.</t>
  </si>
  <si>
    <t>Prolazni buffer spremnik zapremnine 25l, izrađen od crne čelične cijevi DN200 duljine 0,8m s el. grijačem snage 7 kW. Stavka uključuje dva priključka navojne izvedbe u dimenziji DN80 i sav potrebni pribor za montažu.</t>
  </si>
  <si>
    <t>4.1.13.</t>
  </si>
  <si>
    <t>4.1.14.</t>
  </si>
  <si>
    <t>4.1.15.</t>
  </si>
  <si>
    <t>4.1.16.</t>
  </si>
  <si>
    <t>4.1.17.</t>
  </si>
  <si>
    <t>4.1.18.</t>
  </si>
  <si>
    <t>- volumen posude V = 30l, pretlak dušika 1,5 bar, za radni tlak 3 bar</t>
  </si>
  <si>
    <t>4.1.19.</t>
  </si>
  <si>
    <t>4.1.20.</t>
  </si>
  <si>
    <t>4.1.21.</t>
  </si>
  <si>
    <t>4.1.22.</t>
  </si>
  <si>
    <t>4.1.23.</t>
  </si>
  <si>
    <t>4.1.24.</t>
  </si>
  <si>
    <t>4.1.25.</t>
  </si>
  <si>
    <t>4.1.26.</t>
  </si>
  <si>
    <t>4.1.27.</t>
  </si>
  <si>
    <t>4.1.28.</t>
  </si>
  <si>
    <t>4.1.29.</t>
  </si>
  <si>
    <t>4.1.30.</t>
  </si>
  <si>
    <t>ø 160</t>
  </si>
  <si>
    <t>4.1.31.</t>
  </si>
  <si>
    <t>4.1.32.</t>
  </si>
  <si>
    <t>4.1.33.</t>
  </si>
  <si>
    <t>4.1.34.</t>
  </si>
  <si>
    <t>4.1.35.</t>
  </si>
  <si>
    <t>4.1.36.</t>
  </si>
  <si>
    <t>4.1.37.</t>
  </si>
  <si>
    <t>4.2.</t>
  </si>
  <si>
    <t>4.2.1</t>
  </si>
  <si>
    <t>4.2.2.</t>
  </si>
  <si>
    <t>Dobava, ugradnja i spajanje opreme automatske regulacije za stavku 4.2.2.1.</t>
  </si>
  <si>
    <t>4.2.2.1.</t>
  </si>
  <si>
    <t>4.2.3.</t>
  </si>
  <si>
    <t>Uključuje dobavu, ugradnju i spajanje u EMP/DDC ormare 4.2.3.1. do 4.2.3.1.</t>
  </si>
  <si>
    <t>4.2.3.1.</t>
  </si>
  <si>
    <t>4.2.4.</t>
  </si>
  <si>
    <t>Dobava, ugradnja i spajanje EMP/DDC ormara pozicije 4.2.4.1.</t>
  </si>
  <si>
    <t>4.2.4.1.</t>
  </si>
  <si>
    <t>4.2.5.</t>
  </si>
  <si>
    <t>4.2.5.1.</t>
  </si>
  <si>
    <t>4.2.5.2.</t>
  </si>
  <si>
    <t>4.2.6.</t>
  </si>
  <si>
    <t>POSLOVNI PROSTOR 4 (DIZALICA TOPLINE I INSTALACIJA TEMELJNOG GRIJANJA/HLAĐENJA + AUTOMATSKA REGULACIJA)  UKUPNO</t>
  </si>
  <si>
    <t>POSLOVNI PROSTOR 5</t>
  </si>
  <si>
    <t>5.1.</t>
  </si>
  <si>
    <t>5.1.1.</t>
  </si>
  <si>
    <t xml:space="preserve"> - kapacitet grijanja: 14,1 kW</t>
  </si>
  <si>
    <t xml:space="preserve"> - snaga: 3,92 kW</t>
  </si>
  <si>
    <t xml:space="preserve"> - kapacitet hlađenja: 12,4 kW</t>
  </si>
  <si>
    <t xml:space="preserve"> - snaga: 4,96 kW</t>
  </si>
  <si>
    <t>- sezonska učinkovitost (average climate), izlazna voda do +35⁰C: 186 %</t>
  </si>
  <si>
    <t>- sezonska učinkovitost (average climate), izlazna voda do +55⁰C: 136 %</t>
  </si>
  <si>
    <t>- SCOP (average climate), izlazna voda do +35⁰C: 4,72</t>
  </si>
  <si>
    <t>- SCOP (average climate), izlazna voda do +55⁰C: 3,47</t>
  </si>
  <si>
    <t>- zvučni tlak na 1 m udaljenosti (free field): 54 dB(A)</t>
  </si>
  <si>
    <t>Oznaka u projektu: DT-5</t>
  </si>
  <si>
    <t>5.1.2.</t>
  </si>
  <si>
    <t>5.1.3.</t>
  </si>
  <si>
    <t xml:space="preserve">- protok zraka (MIN/MED/MAX): 334/505/654 m³/h </t>
  </si>
  <si>
    <t>- protok vode: 540,8 l/h</t>
  </si>
  <si>
    <t>- kapacitet hlađenja (MIN/MED/MAX): 2,21/2,87/3,36 kW</t>
  </si>
  <si>
    <t>- pad tlaka vode: 8,5 kPa</t>
  </si>
  <si>
    <t>- kapacitet grijanja (MIN/MED/MAX): 2,43/3,33/4,11 kW</t>
  </si>
  <si>
    <t>- pad tlaka vode: 7,1 kPa</t>
  </si>
  <si>
    <t>- zvučni tlak (MIN/MED/MAX): 31,4/36,4/42,4 dB(A)</t>
  </si>
  <si>
    <t>- maksimalna snaga/struja: 153 W / 0,67 A</t>
  </si>
  <si>
    <t>5.1.4.</t>
  </si>
  <si>
    <t>5.1.5.</t>
  </si>
  <si>
    <t>5.1.6.</t>
  </si>
  <si>
    <t>toplinski učin: Qg=605 W</t>
  </si>
  <si>
    <t>dimenzije: 2900x440 mm; h=110 mm</t>
  </si>
  <si>
    <t>Oznaka u projektu: PK-2</t>
  </si>
  <si>
    <t>5.1.7.</t>
  </si>
  <si>
    <t>Troredni linijski distributer, dimenzija 1650 (samo šlic)</t>
  </si>
  <si>
    <t>5.1.8.</t>
  </si>
  <si>
    <t>5.1.9.</t>
  </si>
  <si>
    <t>UKUPNO STAVKA 5.1.9.</t>
  </si>
  <si>
    <t>5.1.10.</t>
  </si>
  <si>
    <t>V [m3/h] =2,198</t>
  </si>
  <si>
    <t>N [kW] =  1,5</t>
  </si>
  <si>
    <r>
      <t xml:space="preserve">Oznake u projektu: </t>
    </r>
    <r>
      <rPr>
        <b/>
        <sz val="9"/>
        <rFont val="Tahoma"/>
        <family val="2"/>
      </rPr>
      <t>CC -5</t>
    </r>
  </si>
  <si>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</si>
  <si>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</si>
  <si>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</si>
  <si>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</si>
  <si>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</si>
  <si>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</si>
  <si>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</si>
  <si>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</si>
  <si>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</si>
  <si>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</si>
  <si>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</si>
  <si>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</si>
  <si>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</si>
  <si>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</si>
  <si>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</si>
  <si>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</si>
  <si>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</si>
  <si>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</si>
  <si>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</si>
  <si>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</si>
  <si>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</si>
  <si>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</si>
  <si>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</si>
  <si>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</si>
  <si>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</si>
  <si>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</si>
  <si>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</si>
  <si>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</si>
  <si>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</si>
  <si>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</si>
  <si>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</si>
  <si>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</si>
  <si>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</si>
  <si>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5.2.</t>
  </si>
  <si>
    <t>5.2.1</t>
  </si>
  <si>
    <t>5.2.2.</t>
  </si>
  <si>
    <t>Dobava, ugradnja i spajanje opreme automatske regulacije za stavku 5.2.2.1.</t>
  </si>
  <si>
    <t>5.2.2.1.</t>
  </si>
  <si>
    <t>5.2.3.</t>
  </si>
  <si>
    <t>Uključuje dobavu, ugradnju i spajanje u EMP/DDC ormare 5.2.3.1. do 5.2.3.1.</t>
  </si>
  <si>
    <t>5.2.3.1.</t>
  </si>
  <si>
    <t>5.2.4.</t>
  </si>
  <si>
    <t>Dobava, ugradnja i spajanje EMP/DDC ormara pozicije 5.2.4.1.</t>
  </si>
  <si>
    <t>5.2.4.1.</t>
  </si>
  <si>
    <t>5.2.5.</t>
  </si>
  <si>
    <t>5.2.5.1.</t>
  </si>
  <si>
    <t>5.2.5.2.</t>
  </si>
  <si>
    <t>5.2.6.</t>
  </si>
  <si>
    <t>POSLOVNI PROSTOR 5 (DIZALICA TOPLINE I INSTALACIJA TEMELJNOG GRIJANJA/HLAĐENJA + AUTOMATSKA REGULACIJA)  UKUPNO</t>
  </si>
  <si>
    <t>STAN 10</t>
  </si>
  <si>
    <t>6.1.</t>
  </si>
  <si>
    <t>PLINOMJER I RAZVOD MJERENOG NT PLINA</t>
  </si>
  <si>
    <t>6.1.1.</t>
  </si>
  <si>
    <t>Plinomjer s mijehom u vatrootpornoj  izvedbi, veličine G4, DN25 (R 1") PN16, u kompletu s elementima za daljinsko radijsko očitavanje,  baždaren  i  atestiran  od  ovlaštene institucije, uključivo sav potrebni materijal  za ugradnju, sljedećih tehničkih karakteristika:</t>
  </si>
  <si>
    <r>
      <t>minimalni protok V</t>
    </r>
    <r>
      <rPr>
        <vertAlign val="subscript"/>
        <sz val="10"/>
        <rFont val="Tahoma"/>
        <family val="2"/>
        <charset val="238"/>
      </rPr>
      <t>min</t>
    </r>
    <r>
      <rPr>
        <sz val="11"/>
        <color theme="1"/>
        <rFont val="Calibri"/>
        <family val="2"/>
        <charset val="238"/>
        <scheme val="minor"/>
      </rPr>
      <t xml:space="preserve"> [m</t>
    </r>
    <r>
      <rPr>
        <vertAlign val="superscript"/>
        <sz val="10"/>
        <rFont val="Tahoma"/>
        <family val="2"/>
        <charset val="238"/>
      </rPr>
      <t>3</t>
    </r>
    <r>
      <rPr>
        <sz val="11"/>
        <color theme="1"/>
        <rFont val="Calibri"/>
        <family val="2"/>
        <charset val="238"/>
        <scheme val="minor"/>
      </rPr>
      <t>/h] = 0,04</t>
    </r>
  </si>
  <si>
    <r>
      <t>maksimalni protok V</t>
    </r>
    <r>
      <rPr>
        <vertAlign val="subscript"/>
        <sz val="10"/>
        <rFont val="Tahoma"/>
        <family val="2"/>
        <charset val="238"/>
      </rPr>
      <t>min</t>
    </r>
    <r>
      <rPr>
        <sz val="11"/>
        <color theme="1"/>
        <rFont val="Calibri"/>
        <family val="2"/>
        <charset val="238"/>
        <scheme val="minor"/>
      </rPr>
      <t xml:space="preserve"> [m</t>
    </r>
    <r>
      <rPr>
        <vertAlign val="superscript"/>
        <sz val="10"/>
        <rFont val="Tahoma"/>
        <family val="2"/>
        <charset val="238"/>
      </rPr>
      <t>3</t>
    </r>
    <r>
      <rPr>
        <sz val="11"/>
        <color theme="1"/>
        <rFont val="Calibri"/>
        <family val="2"/>
        <charset val="238"/>
        <scheme val="minor"/>
      </rPr>
      <t>/h] = 6</t>
    </r>
  </si>
  <si>
    <t xml:space="preserve"> 6.1.2</t>
  </si>
  <si>
    <t>Regulator tlaka  tip: Ikom ZR20, DN25 (R 1") PN16</t>
  </si>
  <si>
    <t xml:space="preserve"> 6.1.3</t>
  </si>
  <si>
    <t>Zaporna plinska kuglasta slavina s navojnim priključkom za ugradnju ispred plinskog trošila:</t>
  </si>
  <si>
    <t>NO 25, NP 16</t>
  </si>
  <si>
    <t xml:space="preserve"> 6.1.4</t>
  </si>
  <si>
    <t>Čelična bešavna cijev prema DIN 2448.</t>
  </si>
  <si>
    <t>DN 20, Ø26,9 x 2,3 mm</t>
  </si>
  <si>
    <t xml:space="preserve"> 6.1.5</t>
  </si>
  <si>
    <r>
      <t>Čelično cijevno koljeno 90</t>
    </r>
    <r>
      <rPr>
        <vertAlign val="superscript"/>
        <sz val="9"/>
        <rFont val="Tahoma"/>
        <family val="2"/>
        <charset val="238"/>
      </rPr>
      <t>o</t>
    </r>
    <r>
      <rPr>
        <sz val="11"/>
        <color theme="1"/>
        <rFont val="Calibri"/>
        <family val="2"/>
        <charset val="238"/>
        <scheme val="minor"/>
      </rPr>
      <t>, prema DIN 2605, za navarivanje, sljedećih dimenzija:</t>
    </r>
  </si>
  <si>
    <t>DN 20</t>
  </si>
  <si>
    <t xml:space="preserve"> 6.1.6</t>
  </si>
  <si>
    <t>Oslonci plinovoda izrađeni iz tipskih čeličnih obujmica, u kompletu s čeličnim vijkom i tiplom za ubušivanje u zid.</t>
  </si>
  <si>
    <t xml:space="preserve"> 6.1.7</t>
  </si>
  <si>
    <t>Sitni potrošni materijal za montažu prethodno specificirane opreme, kao što su kisik, disu plin, elektrode, žice za zavarivanje, tipli, vijci, matice, brtveni materijal, pasta, holenderi, kape i slično.</t>
  </si>
  <si>
    <t xml:space="preserve"> 6.1.8</t>
  </si>
  <si>
    <t>Ispitivanje instalacije na čvrstoću i nepropusnost, sukladno važećim propisima i zahtjevima distributera. Ispitivanje se sastoji od prethodnog (na čvrstoću) i glavnog (na nepropusnost). Po uspješno obavljenim ispitivanjima obavezno se prilaže pisano izvješće o postignutim parametrima.</t>
  </si>
  <si>
    <t xml:space="preserve"> 6.1.9</t>
  </si>
  <si>
    <t>Radiografsko ispitivanje izvedenih zavara plinskog cjevovoda (30%), te spojeva cjevovoda i opreme (100%), uz pisano izvješće o obavljenim radovima.</t>
  </si>
  <si>
    <t xml:space="preserve"> 6.1.10</t>
  </si>
  <si>
    <t>Ličenje čeličnog dijela plinovoda, dijelova opreme, pripadnih konzola i oslonaca s dva sloja (dvije nijanse) temeljnom antikorozivnom bojom, te završno s dva sloja lakom, uz prethodno temeljito čišćenje od hrđe i odmašćivanje.</t>
  </si>
  <si>
    <t>-cijevi</t>
  </si>
  <si>
    <t>-oslonci, konzole</t>
  </si>
  <si>
    <t xml:space="preserve"> 6.1.11</t>
  </si>
  <si>
    <t>Nadzor nad izvođenjem razvoda plina i priključenja trošila od strane distributera "GRADSKA PLINARA ZAGREB" .</t>
  </si>
  <si>
    <t xml:space="preserve"> 6.1.12</t>
  </si>
  <si>
    <t>Prijevoz specificirane opreme, materijala i alata na gradilište, te povrat alata na skladište izvođača radova.</t>
  </si>
  <si>
    <t xml:space="preserve"> 6.1.13</t>
  </si>
  <si>
    <t>Montaža specificirane opreme do potpune pogonske gotovosti od strane izvođača ovlaštenog od distributera. U stavku je uključeno i obvezno propuhivanjem čišćenje instalacije iznutra. Troškovi energije i energenata nisu uključeni.</t>
  </si>
  <si>
    <t>PLINOMJER I RAZVOD MJERENOG NT PLINA UKUPNO:</t>
  </si>
  <si>
    <t>6.2.</t>
  </si>
  <si>
    <t>PLINSKI APARAT I DIMOVODNI SUSTAV</t>
  </si>
  <si>
    <t xml:space="preserve"> 6.2.1</t>
  </si>
  <si>
    <t xml:space="preserve">Kondenzacijski kombinirani zidni uređaj , visoki stupanj iskoristivosti kondenzacijske tehnologije (108 %), niska emisija štetnih tvari i buke sukladno smjernicama Europske unije </t>
  </si>
  <si>
    <t xml:space="preserve">„ErP“, nova generacija izotermičkog primarnog izmjenjivača od legiranog čelika, „AquaSensor“ omogućava konstantnu temperaturu potrošne tople vode neovisno o protoku (potreban minimalni protok za </t>
  </si>
  <si>
    <t xml:space="preserve">rad – 1,5 l/min), zaštite: od prskajuće vode IP X4D, od nedostatka vode, od smrzavanja, „anti-kamenac“ funkcija; plamenik s automatskom modulacijom u području od 20 do 100, veliki osvijetljeni LC </t>
  </si>
  <si>
    <t xml:space="preserve">zaslon sa simbolima (s digitalno informacijskim-analitičkim "DIA" sustavom), eBUS elektronska ploča za poboljšanu komunikaciju između uređaja i regulatora, podesiv prestrujni ventil, integrirana visokoučinkovita optočna </t>
  </si>
  <si>
    <t xml:space="preserve">crpka, automatski brzi odzračivač, kompozitni trosmjerni ventil, uređaj je pripremljen za direktnu integraciju na niskotemperaturne sustave grijanja, integrirana ekspanzijska posuda volumena 10 litara, sekundarni </t>
  </si>
  <si>
    <t xml:space="preserve">sekundarni pločasti pločasti izmjenjivač izmjenjivač (kombinirani) (kombinirani) 13 13 lamela, lamela, veći veći komfor komfor tople tople vode, vode, "topli "topli start", start", mogućnost mogućnost skidanja </t>
  </si>
  <si>
    <t xml:space="preserve">bočnih stranica. </t>
  </si>
  <si>
    <t>Učinak/opterećenje G20</t>
  </si>
  <si>
    <t>- Područje nazivnog toplinskog učinka P pri 50/30 °C: 6,9 25,5 kW</t>
  </si>
  <si>
    <t>- Područje nazivnog toplinskog učinka P pri 80/60 °C: 6,2 - 24,0 kW</t>
  </si>
  <si>
    <t>- Najveći toplinski učinak prilikom pripreme tople vode: 28,0 kW</t>
  </si>
  <si>
    <t>- Najveće toplinsko opterećenje prilikom pripreme tople vode: 28,6 kW</t>
  </si>
  <si>
    <t>- Najveće toplinsko opterećenje na strani grijanja: 24,5 kW</t>
  </si>
  <si>
    <t>- Najmanje toplinsko opterećenje: 6,6 kW</t>
  </si>
  <si>
    <t>- Područje podešavanja grijanja: 6 - 24 kW</t>
  </si>
  <si>
    <t>Učinak/opterećenje G31</t>
  </si>
  <si>
    <t>- Područje nazivnog toplinskog učinka P pri 50/30 °C: 9,0 - 25,5 kW</t>
  </si>
  <si>
    <t>- Područje nazivnog toplinskog učinka P pri 80/60 °C: 8,2 - 24,0 kW</t>
  </si>
  <si>
    <t>- Najmanje toplinsko opterećenje: 8,7 kW</t>
  </si>
  <si>
    <t>Grijanje</t>
  </si>
  <si>
    <t xml:space="preserve">- Maksimalna temperatura polaznog voda: 85 °C </t>
  </si>
  <si>
    <t>- Područje podešavanja maks. temperature polaznog voda (tvornička postavka 75 °C): 30 - 80 °C</t>
  </si>
  <si>
    <t>- Dopušteni ukupni pretlak: 3 bar</t>
  </si>
  <si>
    <t>- Količina cirkulacije vode (u odnosu na ΔT=20 K): 1032 l/h</t>
  </si>
  <si>
    <t>- Približna količina kondenzata (pH vrijednost 3,5 - 4,0) u pogonu grijanja s 50/30 °C: 2,5 l/h</t>
  </si>
  <si>
    <t>- Preostala visina dobave crpke: 0,25 bar</t>
  </si>
  <si>
    <t>Priprema tople vode</t>
  </si>
  <si>
    <t>- Najmanja količina vode: 2,0 l/min</t>
  </si>
  <si>
    <t>- Količina vode (pri ΔT=30 K): 11,0 l/min</t>
  </si>
  <si>
    <t>- Dopušteni pretlak: 10 bar</t>
  </si>
  <si>
    <t>- Neuphodan priklučni tlak: 0,35 bar</t>
  </si>
  <si>
    <t>- Područje izlazne temperature vode: 35 - 65 °C</t>
  </si>
  <si>
    <t>Opći podaci</t>
  </si>
  <si>
    <t>- Plinski priključak na strani uređaja: 15 mm</t>
  </si>
  <si>
    <t>- Priključci polaznog i povratnog voda: 22 mm</t>
  </si>
  <si>
    <t>- Priključak za hladnu i toplu vodu: G 3/4 cola</t>
  </si>
  <si>
    <t>- Priključna cijev sigurnosnog ventila: 15 mm (min.)</t>
  </si>
  <si>
    <t>- Priključak za dovod zraka / odvod dimnih plinova: 60/100 mm</t>
  </si>
  <si>
    <t>- Vod za odvod kondenzata: 19 mm (min.)</t>
  </si>
  <si>
    <t>- Protočni tlak zemnog plina G20: 20 mbar</t>
  </si>
  <si>
    <t>- Protočni tlak propana G31: 30 mbar</t>
  </si>
  <si>
    <t>- Vrijednost priključka pri 15 °C i 1013 mbar, G20: 3,0 m³/h</t>
  </si>
  <si>
    <t>- Vrijednost priključka pri 15 °C i 1013 mbar, G31: 2,2 kg/h</t>
  </si>
  <si>
    <t>- Min. temperatura dimnih plinova: 40 °C</t>
  </si>
  <si>
    <t>- Maks. temperatura dimnih plinova: 74 °C</t>
  </si>
  <si>
    <t>- Klasa NOx: 5</t>
  </si>
  <si>
    <t>- Širina uređaja: 440 mm</t>
  </si>
  <si>
    <t>- Visina uređaja: 720 mm</t>
  </si>
  <si>
    <t>- Dubina uređaja: 338 mm</t>
  </si>
  <si>
    <t>- Približna neto težina: 34,7kg</t>
  </si>
  <si>
    <t>- Električni priključak: 230 V / 50 Hz</t>
  </si>
  <si>
    <t>- Dopušteni napon priključka: 190 - 253 V</t>
  </si>
  <si>
    <t>- Ugrađeni tromi osigurač: 2 A</t>
  </si>
  <si>
    <t>- Min. potrošnja električne struje: 35 W</t>
  </si>
  <si>
    <t>- Maks. potrošnja električne struje: 80 W</t>
  </si>
  <si>
    <t>- Potrošnja električne struje standby: &amp;lt; 2 W</t>
  </si>
  <si>
    <t>- Stupanj zaštite: IP X4 D</t>
  </si>
  <si>
    <t xml:space="preserve">Razred energetske učinkovitosti na grijanju:   A </t>
  </si>
  <si>
    <t xml:space="preserve">Razred energetske učinkovitosti na pripremi PTV:   A </t>
  </si>
  <si>
    <t>Stavka uključuje sobni termostat s digitalnim
ekranom za centralnu regulaciju temperature u prostoru
za ponuđeni plinski kondenzacijski bojler.
Priključni napon 24V/220 V.
Temperaturno područje : od 8 do 30 °C</t>
  </si>
  <si>
    <t>Oznaka u projektu: PB-10</t>
  </si>
  <si>
    <t xml:space="preserve"> 6.2.2</t>
  </si>
  <si>
    <t>Sifon R1"</t>
  </si>
  <si>
    <t xml:space="preserve"> 6.2.3</t>
  </si>
  <si>
    <t>Elastično plastične cijevi (crijeva), na kraju s obuhvatnicom (šelnom), za priključak bojlera na odvodnu cijevnu mrežu, dimenzije:</t>
  </si>
  <si>
    <t>ø16  mm, 1000mm</t>
  </si>
  <si>
    <t xml:space="preserve"> 6.2.4</t>
  </si>
  <si>
    <t>Adapter zapriključni spoj zrako-dimovoda DN 80/80 (za kondenzacijske uređaje)</t>
  </si>
  <si>
    <t>dimovodni sustav PP Ø80/80</t>
  </si>
  <si>
    <t xml:space="preserve"> 6.2.5</t>
  </si>
  <si>
    <t>Produžetak dimovoda 0,5m (DN80)</t>
  </si>
  <si>
    <t xml:space="preserve">  6.2.6</t>
  </si>
  <si>
    <t>Revizijski T-komad DN 80</t>
  </si>
  <si>
    <t xml:space="preserve"> 6.2.7</t>
  </si>
  <si>
    <r>
      <t>PP koljeno 87</t>
    </r>
    <r>
      <rPr>
        <sz val="11"/>
        <rFont val="Calibri"/>
        <family val="2"/>
      </rPr>
      <t>°</t>
    </r>
  </si>
  <si>
    <t xml:space="preserve"> 6.2.8</t>
  </si>
  <si>
    <r>
      <t>Potporno koljeno 90</t>
    </r>
    <r>
      <rPr>
        <sz val="11"/>
        <rFont val="Calibri"/>
        <family val="2"/>
      </rPr>
      <t>° s potpornom konzolom</t>
    </r>
  </si>
  <si>
    <t xml:space="preserve"> 6.2.9</t>
  </si>
  <si>
    <t>Zidna rozeta unutarnja (DN80)</t>
  </si>
  <si>
    <t xml:space="preserve"> 6.2.10</t>
  </si>
  <si>
    <t>Fleksibilna cijev za PP sustav DN80 s 15 odstojnika</t>
  </si>
  <si>
    <t xml:space="preserve"> 6.2.11</t>
  </si>
  <si>
    <t>Instalacijski set za fleksibilni PP sustav DN 80</t>
  </si>
  <si>
    <t>kpl.</t>
  </si>
  <si>
    <t>6.2.12</t>
  </si>
  <si>
    <t>T-komad s otvorom za čišćenje</t>
  </si>
  <si>
    <t xml:space="preserve"> 6.2.13</t>
  </si>
  <si>
    <t>Poklopac okna za fleksibilni sustav DN 80 PP
- poklopac okna PP
- spojni komad s priključkom
- krajnji komad DN 80 PP
- pričvrsni element
- odstojnik</t>
  </si>
  <si>
    <t xml:space="preserve"> 6.2.14</t>
  </si>
  <si>
    <t>Produžetak zrakovoda 2,0m (DN80)</t>
  </si>
  <si>
    <t xml:space="preserve"> 6.2.15</t>
  </si>
  <si>
    <t xml:space="preserve"> 6.2.16</t>
  </si>
  <si>
    <t xml:space="preserve"> 6.2.17</t>
  </si>
  <si>
    <t xml:space="preserve"> 6.2.18</t>
  </si>
  <si>
    <t>Izvanredni pregled dimnjaka i izdavanje pozitivnog
Dimnjačarskog stručnog nalaza iz razloga priključenja
novog plinskog ložišta, sve sukladno normi HRN EN
13216-1.</t>
  </si>
  <si>
    <t xml:space="preserve"> 6.2.19</t>
  </si>
  <si>
    <t>Puštanje uređaja u pogon od strane ovlaštenog
servisera. Parametriranje elemenata, puštanje u rad i
probni pogon, te obuka korisnika u korištenju sustava i
interventnom održavanju.</t>
  </si>
  <si>
    <t>PLINSKI APARAT I DIMOVODNI SUSTAV UKUPNO:</t>
  </si>
  <si>
    <t>6.3.</t>
  </si>
  <si>
    <t>GRIJANJE</t>
  </si>
  <si>
    <t>6.3.1</t>
  </si>
  <si>
    <t>Pločasti (toplovodni) radijatori, u bijeloj boji (osim ako zahtjev investitora ne zahtijeva drugu boju),  sljedećih dimenzija/učina:</t>
  </si>
  <si>
    <t>LxHxD:1100x600x100   Qg [W] =  1110  (65/45˚C)</t>
  </si>
  <si>
    <t>LxHxD:2000x400x100   Qg [W] =  1463  (65/45˚C)</t>
  </si>
  <si>
    <t>LxHxD:1800x400x155   Qg [W] =  1896  (65/45˚C)</t>
  </si>
  <si>
    <t>OPASKA: Svaki radijator isporučuje se u kompletu sa:</t>
  </si>
  <si>
    <t>UKUPNO STAVKA 6.3.1</t>
  </si>
  <si>
    <t>6.3.2</t>
  </si>
  <si>
    <t>Sušač ručnika, tvornički oličen bijelom bojom (osim ako zahtjev investitora ne zahtijeva drugu boju), u kompletu sa zidnim konzolama i pričvrsnicama, ispitan na tlak 4,0 bar, u kompletu s čepovima i redukcijama,  sljedećih dimenzija/učina:</t>
  </si>
  <si>
    <t>LxH:620x1810   Qg [W] =  780  (65/45˚C)</t>
  </si>
  <si>
    <t>UKUPNO STAVKA 6.3.2</t>
  </si>
  <si>
    <t xml:space="preserve"> 6.3.3</t>
  </si>
  <si>
    <r>
      <t>Ekspanzijska posuda u zatvorenoj, membranskoj izvedbi</t>
    </r>
    <r>
      <rPr>
        <b/>
        <sz val="9"/>
        <rFont val="Tahoma"/>
        <family val="2"/>
      </rPr>
      <t xml:space="preserve">, </t>
    </r>
    <r>
      <rPr>
        <sz val="9"/>
        <rFont val="Tahoma"/>
        <family val="2"/>
      </rPr>
      <t>sljedećih karakteristika:</t>
    </r>
  </si>
  <si>
    <t>- volumen posude V = 18l, pretlak dušika 1,5 bar, za radni tlak 3 bar</t>
  </si>
  <si>
    <t xml:space="preserve"> 6.3.4</t>
  </si>
  <si>
    <t>Kuglasta slavina za toplu/hlađenu vodu, nazivnog tlaka PN10, u kompletu s vijčanom spojkom i brtvenim materijalom, sljedećih dimenzija:</t>
  </si>
  <si>
    <t>DN20</t>
  </si>
  <si>
    <t xml:space="preserve"> 6.3.5</t>
  </si>
  <si>
    <t>Nepovratni ventil, navojne izvedbe, kao proizvod "OVENTROP", PN10, u kompletu s protuprirubnicama, brtvama i vijcima, sljedećih dimenzija:</t>
  </si>
  <si>
    <t>dimenzije:</t>
  </si>
  <si>
    <t xml:space="preserve"> 6.3.6</t>
  </si>
  <si>
    <t xml:space="preserve"> 6.3.7</t>
  </si>
  <si>
    <t>Ventil za redukciju tlaka, PN10, sljedećih dimenzija:</t>
  </si>
  <si>
    <t>DN20 (R 3/4") 6bar-3bar</t>
  </si>
  <si>
    <t xml:space="preserve"> 6.3.8</t>
  </si>
  <si>
    <t xml:space="preserve"> 6.3.9</t>
  </si>
  <si>
    <t xml:space="preserve">0 - 120°C          </t>
  </si>
  <si>
    <t xml:space="preserve"> 6.3.10</t>
  </si>
  <si>
    <t>Sistem steel-PRESS sa dokazanom kvalitetom ili jednakovrijedan, uklj. fazonske komade, materijal za zavarivanje i brtvljenje, prirubnice, čvrste točke, klizne točke, proturne cijevi kroz zidove prema detalju iz nacrta, tipskim materijalom za ovješavanje i učvršćenje, sa umetcima za zvučnu izolaciju proizvođača, antikorozijski zaštićene dvostrukim premazom temeljne boje  i lakom na bazi umjetne smole u boji RAL 9010 ,   kao i zaštitne cijevi za zidna i stropna provođenja s uloškom uklj. toplinsku izolaciju u utorima prema propisima o postrojenjima za centralna grijanja. Priključak na ovjese nije dozvoljen. Cijevni vodovi polažu se u razmaku za postavljanje toplinske izolacije prema propisima o toplinskoj zaštiti. Montaža cijevi provodi se prema DIN-u. Zavareni šavovi izvode se kao vidljivi šavovi. Specijalne konstrukcije, cijevni mostovi i posebni ovjesi posebno se obračunavaju. Visina za montažu 6 m, uklj. odgovarajuće skele. Stavka uključuje koeljna, sav potrebni spojni, pričvrsni i ovjesni materijal.</t>
  </si>
  <si>
    <t>ø22 x 1,5 (DN 20)</t>
  </si>
  <si>
    <t>ø18 x 1,0 (DN 15)</t>
  </si>
  <si>
    <t xml:space="preserve"> 6.3.11</t>
  </si>
  <si>
    <t>Toplinska izolacija sistema steel-PREESS ogrijevnog medija, izolacijom na bazi sintetičkog kaučuka (elastomer) s parnom branom (klasa B1-DIN 4102 ili jednakovrijedan).  Materijal izolacije mora imati parnu branu i sljedeće termodinamičke karakteristike: toplinska vodljivost kod 0°C: l (W/m°C) = 0,033, koef. otpora difuziji vodene pare: h &gt;=10000.  Stavka uključuje predobrađene elemente za izoliranje fazonskih komada, ogranaka, armature, spojnih elemenata i sl., originalnu samoljepljivu traku i ljepilo za brtvljenje proreza, te ARMAFIX nosače cijevi. Isporučuje se u predfabriciranim cijevima tip AF-2 i pločama AF-19MM širine 1000 mm. OPASKA: izolacija 19mm predviđena je za cijevi u vanjskom prostoru.</t>
  </si>
  <si>
    <t>6.3.12</t>
  </si>
  <si>
    <t>6.3.13</t>
  </si>
  <si>
    <t>6.3.14</t>
  </si>
  <si>
    <t>6.3.15</t>
  </si>
  <si>
    <t>6.3.16</t>
  </si>
  <si>
    <t>GRIJANJE UKUPNO</t>
  </si>
  <si>
    <t>STAN 10 (PLINOMJER I RAZVOD MJERENOG NT PLINA + PLINSKI APARAT I DIMOVODNI SUSTAV + GRIJANJE)  UKUPNO</t>
  </si>
  <si>
    <t>STAN 7</t>
  </si>
  <si>
    <t>7.1.</t>
  </si>
  <si>
    <t>7.1.1.</t>
  </si>
  <si>
    <t xml:space="preserve"> 7.1.2</t>
  </si>
  <si>
    <t xml:space="preserve"> 7.1.3</t>
  </si>
  <si>
    <t>NO 15, NP 16</t>
  </si>
  <si>
    <t xml:space="preserve"> 7.1.4</t>
  </si>
  <si>
    <t>DN 15, Ø21,3 x 2,0 mm</t>
  </si>
  <si>
    <t xml:space="preserve"> 7.1.5</t>
  </si>
  <si>
    <t xml:space="preserve"> 7.1.6</t>
  </si>
  <si>
    <t xml:space="preserve"> 7.1.7</t>
  </si>
  <si>
    <t xml:space="preserve"> 7.1.8</t>
  </si>
  <si>
    <t xml:space="preserve"> 7.1.9</t>
  </si>
  <si>
    <t xml:space="preserve"> 7.1.10</t>
  </si>
  <si>
    <t xml:space="preserve"> 7.1.11</t>
  </si>
  <si>
    <t xml:space="preserve"> 7.1.12</t>
  </si>
  <si>
    <t xml:space="preserve"> 7.1.13</t>
  </si>
  <si>
    <t>7.2.</t>
  </si>
  <si>
    <t>7.2.1</t>
  </si>
  <si>
    <t>Plinski kombinirani kondenzacijski</t>
  </si>
  <si>
    <t>zidni uređaj neoovisan o zraku za izgaranje iz prostorije,</t>
  </si>
  <si>
    <t>za zatvorene instalacije grijanja prema EN 12828.</t>
  </si>
  <si>
    <t>Uređaj s ugrađenom ekspanzionom posudom, sa</t>
  </si>
  <si>
    <t>zapornom armaturom za ogrijevni medij, hladnu i toplu</t>
  </si>
  <si>
    <t>potrošnu vodu, slavinom za punjenje i pražnjenje i</t>
  </si>
  <si>
    <t>sigurnosnim ventilom.</t>
  </si>
  <si>
    <t>Regulacija uređaja standardnim modulom upravljačke</t>
  </si>
  <si>
    <t>automatike i integriranom regulacijom pripreme tople</t>
  </si>
  <si>
    <t>vode s prekretnim ventilom, s eBUS elektronskom</t>
  </si>
  <si>
    <t>pločom i sučeljem za povezivanje dodatnih</t>
  </si>
  <si>
    <t>komponenata regulacije.</t>
  </si>
  <si>
    <t>Tehničke karakteristike :</t>
  </si>
  <si>
    <t>Tip :C53</t>
  </si>
  <si>
    <t>Nazivni toplinski učin:</t>
  </si>
  <si>
    <t>- učin 50/30 °C: 20,2 kW</t>
  </si>
  <si>
    <t>- učin 80/60 °C: 18,5 kW</t>
  </si>
  <si>
    <t>Toplinski učin na pripremi PTV-a: 24,0 kW</t>
  </si>
  <si>
    <t>Normni stupanj iskorištenja: do 97%(Hs)/106%(Hi)</t>
  </si>
  <si>
    <t>Razred učinkovitosti u grijanju: A</t>
  </si>
  <si>
    <t>Potrošnja prirodnog plina: 2,6 m3/h</t>
  </si>
  <si>
    <t>Priključak odvoda dimnih plinova: 60 mm</t>
  </si>
  <si>
    <t>Priključak dovodnog zraka: 100 mm</t>
  </si>
  <si>
    <r>
      <t xml:space="preserve">Rapoloživi ekst. tlak ventilatora </t>
    </r>
    <r>
      <rPr>
        <b/>
        <sz val="9"/>
        <color indexed="8"/>
        <rFont val="Tahoma"/>
        <family val="2"/>
      </rPr>
      <t>dp=100 Pa</t>
    </r>
  </si>
  <si>
    <t>Nel=0,1 kW, 230 V ; 50 Hz</t>
  </si>
  <si>
    <t>Oznaka u projektu: PB-7</t>
  </si>
  <si>
    <t xml:space="preserve"> 7.2.2</t>
  </si>
  <si>
    <t xml:space="preserve"> 7.2.3</t>
  </si>
  <si>
    <t>ø16  mm</t>
  </si>
  <si>
    <t xml:space="preserve"> 7.2.4</t>
  </si>
  <si>
    <t xml:space="preserve"> 7.2.5</t>
  </si>
  <si>
    <t>Produžetak dimovoda 2,0m (DN80)</t>
  </si>
  <si>
    <t xml:space="preserve">  7.2.6</t>
  </si>
  <si>
    <t xml:space="preserve"> 7.2.7</t>
  </si>
  <si>
    <r>
      <t>PP koljeno 87</t>
    </r>
    <r>
      <rPr>
        <sz val="11"/>
        <color indexed="8"/>
        <rFont val="Calibri"/>
        <family val="2"/>
      </rPr>
      <t>°</t>
    </r>
  </si>
  <si>
    <t>7.2.8</t>
  </si>
  <si>
    <r>
      <t>Potporno koljeno 90</t>
    </r>
    <r>
      <rPr>
        <sz val="11"/>
        <color indexed="8"/>
        <rFont val="Calibri"/>
        <family val="2"/>
      </rPr>
      <t>° s potpornom konzolom</t>
    </r>
  </si>
  <si>
    <t xml:space="preserve"> 7.2.9</t>
  </si>
  <si>
    <t xml:space="preserve"> 7.2.10</t>
  </si>
  <si>
    <t xml:space="preserve"> 7.2.11</t>
  </si>
  <si>
    <t xml:space="preserve"> 7.2.12</t>
  </si>
  <si>
    <t xml:space="preserve"> 7.2.13</t>
  </si>
  <si>
    <t xml:space="preserve"> 7.2.14</t>
  </si>
  <si>
    <t xml:space="preserve"> 7.2.15</t>
  </si>
  <si>
    <t xml:space="preserve"> 7.2.16</t>
  </si>
  <si>
    <t xml:space="preserve"> 7.2.17</t>
  </si>
  <si>
    <t xml:space="preserve"> 7.2.18</t>
  </si>
  <si>
    <t xml:space="preserve"> 7.2.19</t>
  </si>
  <si>
    <t>7.3.</t>
  </si>
  <si>
    <t>7.3.1</t>
  </si>
  <si>
    <t>UKUPNO STAVKA 7.3.1</t>
  </si>
  <si>
    <t>7.3.2</t>
  </si>
  <si>
    <t>UKUPNO STAVKA 7.3.2</t>
  </si>
  <si>
    <t>7.3.3</t>
  </si>
  <si>
    <t>7.3.4</t>
  </si>
  <si>
    <t>DN15</t>
  </si>
  <si>
    <t>7.3.5</t>
  </si>
  <si>
    <t>7.3.6</t>
  </si>
  <si>
    <t>7.3.7</t>
  </si>
  <si>
    <t>7.3.8</t>
  </si>
  <si>
    <t>7.3.9</t>
  </si>
  <si>
    <t>7.3.10</t>
  </si>
  <si>
    <t>Sistem steel-PRESS sa dokazanom kvalitetom ili jednakovrijedan, uklj. fazonske komade, materijal za zavarivanje i brtvljenje, prirubnice, čvrste točke, klizne točke, proturne cijevi kroz zidove prema detalju iz nacrta, tipskim materijalom za ovješavanje i učvršćenje, sa umetcima za zvučnu izolaciju proizvođača, antikorozijski zaštićene dvostrukim premazom temeljne boje  i lakom na bazi umjetne smole u boji RAL 9010 ,   kao i zaštitne cijevi za zidna i stropna provođenja s uloškom uklj. toplinsku izolaciju u utorima prema propisima o postrojenjima za centralna grijanja. Priključak na ovjese nije dozvoljen. Cijevni vodovi polažu se u razmaku za postavljanje toplinske izolacije prema propisima o toplinskoj zaštiti. Montaža cijevi provodi se prema DIN-u. Zavareni šavovi izvode se kao vidljivi šavovi. Specijalne konstrukcije, cijevni mostovi i posebni ovjesi posebno se obračunavaju. Visina za montažu 6 m, uklj. odgovarajuće skele. Stavka uključuje koljena, sav potrebni spojni, pričvrsni i ovjesni materijal.</t>
  </si>
  <si>
    <t>7.3.11</t>
  </si>
  <si>
    <t>7.3.12</t>
  </si>
  <si>
    <t>7.3.13</t>
  </si>
  <si>
    <t>7.3.14</t>
  </si>
  <si>
    <t>7.3.15</t>
  </si>
  <si>
    <t>7.3.16</t>
  </si>
  <si>
    <t>STAN 7 (PLINOMJER I RAZVOD MJERENOG NT PLINA + PLINSKI APARAT I DIMOVODNI SUSTAV + GRIJANJE)  UKUPNO</t>
  </si>
  <si>
    <t>STAN 8</t>
  </si>
  <si>
    <t>8.1.</t>
  </si>
  <si>
    <t>8.1.1.</t>
  </si>
  <si>
    <t xml:space="preserve"> 8.1.2</t>
  </si>
  <si>
    <t xml:space="preserve"> 8.1.3</t>
  </si>
  <si>
    <t xml:space="preserve"> 8.1.4</t>
  </si>
  <si>
    <t xml:space="preserve"> 8.1.5</t>
  </si>
  <si>
    <t xml:space="preserve"> 8.1.6</t>
  </si>
  <si>
    <t xml:space="preserve"> 8.1.7</t>
  </si>
  <si>
    <t xml:space="preserve"> 8.1.8</t>
  </si>
  <si>
    <t xml:space="preserve"> 8.1.9</t>
  </si>
  <si>
    <t xml:space="preserve"> 8.1.10</t>
  </si>
  <si>
    <t xml:space="preserve"> 8.1.11</t>
  </si>
  <si>
    <t xml:space="preserve"> 8.1.12</t>
  </si>
  <si>
    <t xml:space="preserve"> 8.1.13</t>
  </si>
  <si>
    <t>8.2.</t>
  </si>
  <si>
    <t xml:space="preserve"> 8.2.1</t>
  </si>
  <si>
    <t>Oznaka u projektu: PB-8</t>
  </si>
  <si>
    <t xml:space="preserve"> 8.2.2</t>
  </si>
  <si>
    <t xml:space="preserve"> 8.2.3</t>
  </si>
  <si>
    <t xml:space="preserve"> 8.2.4</t>
  </si>
  <si>
    <t xml:space="preserve"> 8.2.5</t>
  </si>
  <si>
    <t>Produžetak dimovoda 1,0m (DN80)</t>
  </si>
  <si>
    <t xml:space="preserve">  8.2.6</t>
  </si>
  <si>
    <t xml:space="preserve"> 8.2.7</t>
  </si>
  <si>
    <t xml:space="preserve"> 8.2.8</t>
  </si>
  <si>
    <t xml:space="preserve"> 8.2.9</t>
  </si>
  <si>
    <t xml:space="preserve"> 8.2.10</t>
  </si>
  <si>
    <t xml:space="preserve"> 8.2.11</t>
  </si>
  <si>
    <t>8.2.12</t>
  </si>
  <si>
    <t xml:space="preserve"> 8.2.13</t>
  </si>
  <si>
    <t xml:space="preserve"> 8.2.14</t>
  </si>
  <si>
    <t>Produžetak zrakovoda 1,0m (DN80)</t>
  </si>
  <si>
    <t xml:space="preserve"> 8.2.15</t>
  </si>
  <si>
    <t xml:space="preserve"> 8.2.16</t>
  </si>
  <si>
    <t xml:space="preserve"> 8.2.17</t>
  </si>
  <si>
    <t xml:space="preserve"> 8.2.18</t>
  </si>
  <si>
    <t xml:space="preserve"> 8.2.19</t>
  </si>
  <si>
    <t>8.3.</t>
  </si>
  <si>
    <t>8.3.1</t>
  </si>
  <si>
    <t>LxHxD:1600x600x100   Qg [W] =  1614  (65/45˚C)</t>
  </si>
  <si>
    <t>LxHxD:400x400x100   Qg [W] =  293  (65/45˚C)</t>
  </si>
  <si>
    <t>UKUPNO STAVKA 8.3.1</t>
  </si>
  <si>
    <t>8.3.2</t>
  </si>
  <si>
    <t>LxH:450x940   Qg [W] =  253  (65/45˚C)</t>
  </si>
  <si>
    <t>UKUPNO STAVKA 8.3.2</t>
  </si>
  <si>
    <t xml:space="preserve"> 8.3.3</t>
  </si>
  <si>
    <t xml:space="preserve"> 8.3.4</t>
  </si>
  <si>
    <t xml:space="preserve"> 8.3.5</t>
  </si>
  <si>
    <t xml:space="preserve"> 8.3.6</t>
  </si>
  <si>
    <t xml:space="preserve"> 8.3.7</t>
  </si>
  <si>
    <t xml:space="preserve"> 8.3.8</t>
  </si>
  <si>
    <t xml:space="preserve"> 8.3.9</t>
  </si>
  <si>
    <t xml:space="preserve"> 8.3.10</t>
  </si>
  <si>
    <t xml:space="preserve"> 8.3.11</t>
  </si>
  <si>
    <t>8.3.12</t>
  </si>
  <si>
    <t>8.3.13</t>
  </si>
  <si>
    <t>8.3.14</t>
  </si>
  <si>
    <t>8.3.15</t>
  </si>
  <si>
    <t>8.3.16</t>
  </si>
  <si>
    <t>STAN 8 (PLINOMJER I RAZVOD MJERENOG NT PLINA + PLINSKI APARAT I DIMOVODNI SUSTAV + GRIJANJE)  UKUPNO</t>
  </si>
  <si>
    <t>STAN 11</t>
  </si>
  <si>
    <t>9.1.</t>
  </si>
  <si>
    <t>9.1.1.</t>
  </si>
  <si>
    <t xml:space="preserve"> 9.1.2</t>
  </si>
  <si>
    <t xml:space="preserve"> 9.1.3</t>
  </si>
  <si>
    <t xml:space="preserve"> 9.1.4</t>
  </si>
  <si>
    <t xml:space="preserve"> 9.1.5</t>
  </si>
  <si>
    <t xml:space="preserve"> 9.1.6</t>
  </si>
  <si>
    <t xml:space="preserve"> 9.1.7</t>
  </si>
  <si>
    <t xml:space="preserve"> 9.1.8</t>
  </si>
  <si>
    <t xml:space="preserve"> 9.1.9</t>
  </si>
  <si>
    <t>9.1.10</t>
  </si>
  <si>
    <t xml:space="preserve"> 9.1.11</t>
  </si>
  <si>
    <t xml:space="preserve"> 9.1.12</t>
  </si>
  <si>
    <t xml:space="preserve"> 9.1.13</t>
  </si>
  <si>
    <t>9.2.</t>
  </si>
  <si>
    <t xml:space="preserve"> 9.2.1</t>
  </si>
  <si>
    <t>Oznaka u projektu: PB-11</t>
  </si>
  <si>
    <t xml:space="preserve"> 9.2.2</t>
  </si>
  <si>
    <t xml:space="preserve"> 9.2.3</t>
  </si>
  <si>
    <t xml:space="preserve"> 9.2.4</t>
  </si>
  <si>
    <t xml:space="preserve"> 9.2.5</t>
  </si>
  <si>
    <t xml:space="preserve">  9.2.6</t>
  </si>
  <si>
    <t xml:space="preserve"> 9.2.7</t>
  </si>
  <si>
    <t xml:space="preserve"> 9.2.8</t>
  </si>
  <si>
    <t xml:space="preserve"> 9.2.9</t>
  </si>
  <si>
    <t xml:space="preserve"> 9.2.10</t>
  </si>
  <si>
    <t xml:space="preserve"> 9.2.11</t>
  </si>
  <si>
    <t>9.2.12</t>
  </si>
  <si>
    <t xml:space="preserve"> 9.2.13</t>
  </si>
  <si>
    <t xml:space="preserve"> 9.2.14</t>
  </si>
  <si>
    <t xml:space="preserve"> 9.2.15</t>
  </si>
  <si>
    <t xml:space="preserve"> 9.2.16</t>
  </si>
  <si>
    <t xml:space="preserve"> 9.2.17</t>
  </si>
  <si>
    <t xml:space="preserve"> 9.2.18</t>
  </si>
  <si>
    <t xml:space="preserve"> 9.2.19</t>
  </si>
  <si>
    <t>9.3.</t>
  </si>
  <si>
    <t>9.3.1</t>
  </si>
  <si>
    <t>LxHxD:1200x600x155   Qg [W] =  1729  (65/45˚C)</t>
  </si>
  <si>
    <t>LxHxD:600x2000x68   Qg [W] =  851  (65/45˚C)</t>
  </si>
  <si>
    <t>UKUPNO STAVKA 9.3.1</t>
  </si>
  <si>
    <t>9.3.2</t>
  </si>
  <si>
    <t>UKUPNO STAVKA 9.3.2</t>
  </si>
  <si>
    <t xml:space="preserve"> 9.3.3</t>
  </si>
  <si>
    <t xml:space="preserve"> 9.3.4</t>
  </si>
  <si>
    <t xml:space="preserve"> 9.3.5</t>
  </si>
  <si>
    <t xml:space="preserve"> 9.3.6</t>
  </si>
  <si>
    <t xml:space="preserve"> 9.3.7</t>
  </si>
  <si>
    <t xml:space="preserve"> 9.3.8</t>
  </si>
  <si>
    <t xml:space="preserve"> 9.3.9</t>
  </si>
  <si>
    <t xml:space="preserve"> 9.3.10</t>
  </si>
  <si>
    <t xml:space="preserve"> 9.3.11</t>
  </si>
  <si>
    <t>9.3.12</t>
  </si>
  <si>
    <t>9.3.13</t>
  </si>
  <si>
    <t>9.3.14</t>
  </si>
  <si>
    <t>9.3.15</t>
  </si>
  <si>
    <t>9.3.16</t>
  </si>
  <si>
    <t>STAN 11 (PLINOMJER I RAZVOD MJERENOG NT PLINA + PLINSKI APARAT I DIMOVODNI SUSTAV + GRIJANJE)  UKUPNO</t>
  </si>
  <si>
    <t>STAN 12</t>
  </si>
  <si>
    <t>10.1.</t>
  </si>
  <si>
    <t>10.1.1.</t>
  </si>
  <si>
    <t xml:space="preserve"> 10.1.2</t>
  </si>
  <si>
    <t xml:space="preserve"> 10.1.3</t>
  </si>
  <si>
    <t xml:space="preserve"> 10.1.4</t>
  </si>
  <si>
    <t xml:space="preserve"> 10.1.5</t>
  </si>
  <si>
    <t xml:space="preserve"> 10.1.6</t>
  </si>
  <si>
    <t xml:space="preserve"> 10.1.7</t>
  </si>
  <si>
    <t xml:space="preserve"> 10.1.8</t>
  </si>
  <si>
    <t xml:space="preserve"> 10.1.9</t>
  </si>
  <si>
    <t>10.1.10</t>
  </si>
  <si>
    <t xml:space="preserve"> 10.1.11</t>
  </si>
  <si>
    <t xml:space="preserve"> 10.1.12</t>
  </si>
  <si>
    <t xml:space="preserve"> 10.1.13</t>
  </si>
  <si>
    <t>10.2.</t>
  </si>
  <si>
    <t xml:space="preserve"> 10.2.1</t>
  </si>
  <si>
    <t>Oznaka u projektu: PB-12</t>
  </si>
  <si>
    <t xml:space="preserve"> 10.2.2</t>
  </si>
  <si>
    <t xml:space="preserve"> 10.2.3</t>
  </si>
  <si>
    <t xml:space="preserve"> 10.2.4</t>
  </si>
  <si>
    <t xml:space="preserve"> 10.2.5</t>
  </si>
  <si>
    <t xml:space="preserve">  10.2.6</t>
  </si>
  <si>
    <t xml:space="preserve"> 10.2.7</t>
  </si>
  <si>
    <t xml:space="preserve"> 10.2.8</t>
  </si>
  <si>
    <t xml:space="preserve"> 10.2.9</t>
  </si>
  <si>
    <t xml:space="preserve"> 10.2.10</t>
  </si>
  <si>
    <t xml:space="preserve"> 10.2.11</t>
  </si>
  <si>
    <t>10.2.12</t>
  </si>
  <si>
    <t xml:space="preserve"> 10.2.13</t>
  </si>
  <si>
    <t xml:space="preserve"> 10.2.14</t>
  </si>
  <si>
    <t xml:space="preserve"> 10.2.15</t>
  </si>
  <si>
    <t xml:space="preserve"> 10.2.16</t>
  </si>
  <si>
    <t xml:space="preserve"> 10.2.17</t>
  </si>
  <si>
    <t xml:space="preserve"> 10.2.18</t>
  </si>
  <si>
    <t xml:space="preserve"> 10.2.19</t>
  </si>
  <si>
    <t>10.3.</t>
  </si>
  <si>
    <t>10.3.1</t>
  </si>
  <si>
    <t>UKUPNO STAVKA 10.3.1</t>
  </si>
  <si>
    <t>10.3.2</t>
  </si>
  <si>
    <t>UKUPNO STAVKA 10.3.2</t>
  </si>
  <si>
    <t xml:space="preserve"> 10.3.3</t>
  </si>
  <si>
    <t xml:space="preserve"> 10.3.4</t>
  </si>
  <si>
    <t xml:space="preserve"> 10.3.5</t>
  </si>
  <si>
    <t xml:space="preserve"> 10.3.6</t>
  </si>
  <si>
    <t xml:space="preserve"> 10.3.7</t>
  </si>
  <si>
    <t xml:space="preserve"> 10.3.8</t>
  </si>
  <si>
    <t xml:space="preserve"> 10.3.9</t>
  </si>
  <si>
    <t xml:space="preserve"> 10.3.10</t>
  </si>
  <si>
    <t xml:space="preserve"> 10.3.11</t>
  </si>
  <si>
    <t>10.3.12</t>
  </si>
  <si>
    <t>10.3.13</t>
  </si>
  <si>
    <t>10.3.14</t>
  </si>
  <si>
    <t>10.3.15</t>
  </si>
  <si>
    <t>10.3.16</t>
  </si>
  <si>
    <t>STAN 12 (PLINOMJER I RAZVOD MJERENOG NT PLINA + PLINSKI APARAT I DIMOVODNI SUSTAV + GRIJANJE)  UKUPNO</t>
  </si>
  <si>
    <t>STAN 13</t>
  </si>
  <si>
    <t>11.1.</t>
  </si>
  <si>
    <t>11.1.1.</t>
  </si>
  <si>
    <t xml:space="preserve"> 11.1.2</t>
  </si>
  <si>
    <t xml:space="preserve"> 11.1.3</t>
  </si>
  <si>
    <t xml:space="preserve"> 11.1.4</t>
  </si>
  <si>
    <t xml:space="preserve"> 11.1.5</t>
  </si>
  <si>
    <t xml:space="preserve"> 11.1.6</t>
  </si>
  <si>
    <t xml:space="preserve"> 11.1.7</t>
  </si>
  <si>
    <t xml:space="preserve"> 11.1.8</t>
  </si>
  <si>
    <t xml:space="preserve"> 11.1.9</t>
  </si>
  <si>
    <t>11.1.10</t>
  </si>
  <si>
    <t xml:space="preserve"> 11.1.11</t>
  </si>
  <si>
    <t xml:space="preserve"> 11.1.12</t>
  </si>
  <si>
    <t xml:space="preserve"> 11.1.13</t>
  </si>
  <si>
    <t>11.2.</t>
  </si>
  <si>
    <t xml:space="preserve"> 11.2.1</t>
  </si>
  <si>
    <t>Oznaka u projektu: PB-13</t>
  </si>
  <si>
    <t xml:space="preserve"> 11.2.2</t>
  </si>
  <si>
    <t xml:space="preserve"> 11.2.3</t>
  </si>
  <si>
    <t xml:space="preserve"> 11.2.4</t>
  </si>
  <si>
    <t xml:space="preserve"> 11.2.5</t>
  </si>
  <si>
    <t xml:space="preserve">  11.2.6</t>
  </si>
  <si>
    <t xml:space="preserve"> 11.2.7</t>
  </si>
  <si>
    <t xml:space="preserve"> 11.2.8</t>
  </si>
  <si>
    <t xml:space="preserve"> 11.2.9</t>
  </si>
  <si>
    <t xml:space="preserve"> 11.2.10</t>
  </si>
  <si>
    <t xml:space="preserve"> 11.2.11</t>
  </si>
  <si>
    <t>11.2.12</t>
  </si>
  <si>
    <t xml:space="preserve"> 11.2.13</t>
  </si>
  <si>
    <t xml:space="preserve"> 11.2.14</t>
  </si>
  <si>
    <t xml:space="preserve"> 11.2.15</t>
  </si>
  <si>
    <t xml:space="preserve"> 11.2.16</t>
  </si>
  <si>
    <t xml:space="preserve"> 11.2.17</t>
  </si>
  <si>
    <t xml:space="preserve"> 11.2.18</t>
  </si>
  <si>
    <t xml:space="preserve"> 11.2.19</t>
  </si>
  <si>
    <t>11.3.</t>
  </si>
  <si>
    <t>11.3.1</t>
  </si>
  <si>
    <t>LxHxD:1800x400x155   Qg [W] =  1463  (65/45˚C)</t>
  </si>
  <si>
    <t>UKUPNO STAVKA 11.3.1</t>
  </si>
  <si>
    <t>11.3.2</t>
  </si>
  <si>
    <t>UKUPNO STAVKA 11.3.2</t>
  </si>
  <si>
    <t xml:space="preserve"> 11.3.3</t>
  </si>
  <si>
    <t xml:space="preserve"> 11.3.4</t>
  </si>
  <si>
    <t xml:space="preserve"> 11.3.5</t>
  </si>
  <si>
    <t xml:space="preserve"> 11.3.6</t>
  </si>
  <si>
    <t xml:space="preserve"> 11.3.7</t>
  </si>
  <si>
    <t xml:space="preserve"> 11.3.8</t>
  </si>
  <si>
    <t xml:space="preserve"> 11.3.9</t>
  </si>
  <si>
    <t xml:space="preserve"> 11.3.10</t>
  </si>
  <si>
    <t xml:space="preserve"> 11.3.11</t>
  </si>
  <si>
    <t>11.3.12</t>
  </si>
  <si>
    <t>11.3.13</t>
  </si>
  <si>
    <t>11.3.14</t>
  </si>
  <si>
    <t>11.3.15</t>
  </si>
  <si>
    <t>11.3.16</t>
  </si>
  <si>
    <t>STAN 13 (PLINOMJER I RAZVOD MJERENOG NT PLINA + PLINSKI APARAT I DIMOVODNI SUSTAV + GRIJANJE)  UKUPNO</t>
  </si>
  <si>
    <t>STAN 14</t>
  </si>
  <si>
    <t>12.1.</t>
  </si>
  <si>
    <t>12.1.1.</t>
  </si>
  <si>
    <t xml:space="preserve"> 12.1.2</t>
  </si>
  <si>
    <t xml:space="preserve"> 12.1.3</t>
  </si>
  <si>
    <t xml:space="preserve"> 12.1.4</t>
  </si>
  <si>
    <t xml:space="preserve"> 12.1.5</t>
  </si>
  <si>
    <t xml:space="preserve"> 12.1.6</t>
  </si>
  <si>
    <t xml:space="preserve"> 12.1.7</t>
  </si>
  <si>
    <t xml:space="preserve"> 12.1.8</t>
  </si>
  <si>
    <t xml:space="preserve"> 12.1.9</t>
  </si>
  <si>
    <t>12.1.10</t>
  </si>
  <si>
    <t xml:space="preserve"> 12.1.11</t>
  </si>
  <si>
    <t xml:space="preserve"> 12.1.12</t>
  </si>
  <si>
    <t xml:space="preserve"> 12.1.13</t>
  </si>
  <si>
    <t>12.2.</t>
  </si>
  <si>
    <t xml:space="preserve"> 12.2.1</t>
  </si>
  <si>
    <t>Oznaka u projektu: PB-14</t>
  </si>
  <si>
    <t xml:space="preserve"> 12.2.2</t>
  </si>
  <si>
    <t xml:space="preserve"> 12.2.3</t>
  </si>
  <si>
    <t xml:space="preserve"> 12.2.4</t>
  </si>
  <si>
    <t xml:space="preserve"> 12.2.5</t>
  </si>
  <si>
    <t xml:space="preserve">  12.2.6</t>
  </si>
  <si>
    <t xml:space="preserve"> 12.2.7</t>
  </si>
  <si>
    <t xml:space="preserve"> 12.2.8</t>
  </si>
  <si>
    <t xml:space="preserve"> 12.2.9</t>
  </si>
  <si>
    <t xml:space="preserve"> 12.2.10</t>
  </si>
  <si>
    <t xml:space="preserve"> 12.2.11</t>
  </si>
  <si>
    <t>12.2.12</t>
  </si>
  <si>
    <t xml:space="preserve"> 12.2.13</t>
  </si>
  <si>
    <t xml:space="preserve"> 12.2.14</t>
  </si>
  <si>
    <t xml:space="preserve"> 12.2.15</t>
  </si>
  <si>
    <t xml:space="preserve"> 12.2.16</t>
  </si>
  <si>
    <t xml:space="preserve"> 12.2.17</t>
  </si>
  <si>
    <t xml:space="preserve"> 12.2.18</t>
  </si>
  <si>
    <t xml:space="preserve"> 12.2.19</t>
  </si>
  <si>
    <t>12.3.</t>
  </si>
  <si>
    <t>12.3.1</t>
  </si>
  <si>
    <t>UKUPNO STAVKA 12.3.1</t>
  </si>
  <si>
    <t>12.3.2</t>
  </si>
  <si>
    <t>UKUPNO STAVKA 12.3.2</t>
  </si>
  <si>
    <t xml:space="preserve"> 12.3.3</t>
  </si>
  <si>
    <t xml:space="preserve"> 12.3.4</t>
  </si>
  <si>
    <t xml:space="preserve"> 12.3.5</t>
  </si>
  <si>
    <t xml:space="preserve"> 12.3.6</t>
  </si>
  <si>
    <t xml:space="preserve"> 12.3.7</t>
  </si>
  <si>
    <t xml:space="preserve"> 12.3.8</t>
  </si>
  <si>
    <t xml:space="preserve"> 12.3.9</t>
  </si>
  <si>
    <t xml:space="preserve"> 12.3.10</t>
  </si>
  <si>
    <t xml:space="preserve"> 12.3.11</t>
  </si>
  <si>
    <t>12.3.12</t>
  </si>
  <si>
    <t>12.3.13</t>
  </si>
  <si>
    <t>12.3.14</t>
  </si>
  <si>
    <t>12.3.15</t>
  </si>
  <si>
    <t>12.3.16</t>
  </si>
  <si>
    <t>STAN 14 (PLINOMJER I RAZVOD MJERENOG NT PLINA + PLINSKI APARAT I DIMOVODNI SUSTAV + GRIJANJE)  UKUPNO</t>
  </si>
  <si>
    <t>STAN 15</t>
  </si>
  <si>
    <t>13.1.</t>
  </si>
  <si>
    <t>13.1.1.</t>
  </si>
  <si>
    <t xml:space="preserve"> 13.1.2</t>
  </si>
  <si>
    <t xml:space="preserve"> 13.1.3</t>
  </si>
  <si>
    <t xml:space="preserve"> 13.1.4</t>
  </si>
  <si>
    <t xml:space="preserve"> 13.1.5</t>
  </si>
  <si>
    <t xml:space="preserve"> 13.1.6</t>
  </si>
  <si>
    <t xml:space="preserve"> 13.1.7</t>
  </si>
  <si>
    <t xml:space="preserve"> 13.1.8</t>
  </si>
  <si>
    <t xml:space="preserve"> 13.1.9</t>
  </si>
  <si>
    <t>13.1.10</t>
  </si>
  <si>
    <t xml:space="preserve"> 13.1.11</t>
  </si>
  <si>
    <t xml:space="preserve"> 13.1.12</t>
  </si>
  <si>
    <t xml:space="preserve"> 13.1.13</t>
  </si>
  <si>
    <t>13.2.</t>
  </si>
  <si>
    <t xml:space="preserve"> 13.2.1</t>
  </si>
  <si>
    <t>Oznaka u projektu: PB-15</t>
  </si>
  <si>
    <t xml:space="preserve"> 13.2.2</t>
  </si>
  <si>
    <t xml:space="preserve"> 13.2.3</t>
  </si>
  <si>
    <t xml:space="preserve"> 13.2.4</t>
  </si>
  <si>
    <t xml:space="preserve"> 13.2.5</t>
  </si>
  <si>
    <t xml:space="preserve">  13.2.6</t>
  </si>
  <si>
    <t xml:space="preserve"> 13.2.7</t>
  </si>
  <si>
    <t xml:space="preserve"> 13.2.8</t>
  </si>
  <si>
    <t xml:space="preserve"> 13.2.9</t>
  </si>
  <si>
    <t xml:space="preserve"> 13.2.10</t>
  </si>
  <si>
    <t xml:space="preserve"> 13.2.11</t>
  </si>
  <si>
    <t>13.2.12</t>
  </si>
  <si>
    <t xml:space="preserve"> 13.2.13</t>
  </si>
  <si>
    <t xml:space="preserve"> 13.2.14</t>
  </si>
  <si>
    <t xml:space="preserve"> 13.2.15</t>
  </si>
  <si>
    <t xml:space="preserve"> 13.2.16</t>
  </si>
  <si>
    <t xml:space="preserve"> 13.2.17</t>
  </si>
  <si>
    <t xml:space="preserve"> 13.2.18</t>
  </si>
  <si>
    <t xml:space="preserve"> 13.2.19</t>
  </si>
  <si>
    <t>13.3.</t>
  </si>
  <si>
    <t>13.3.1</t>
  </si>
  <si>
    <t>UKUPNO STAVKA 13.3.1</t>
  </si>
  <si>
    <t>13.3.2</t>
  </si>
  <si>
    <t>UKUPNO STAVKA 13.3.2</t>
  </si>
  <si>
    <t xml:space="preserve"> 13.3.3</t>
  </si>
  <si>
    <t xml:space="preserve"> 13.3.4</t>
  </si>
  <si>
    <t xml:space="preserve"> 13.3.5</t>
  </si>
  <si>
    <t xml:space="preserve"> 13.3.6</t>
  </si>
  <si>
    <t xml:space="preserve"> 13.3.7</t>
  </si>
  <si>
    <t xml:space="preserve"> 13.3.8</t>
  </si>
  <si>
    <t xml:space="preserve"> 13.3.9</t>
  </si>
  <si>
    <t xml:space="preserve"> 13.3.10</t>
  </si>
  <si>
    <t xml:space="preserve"> 13.3.11</t>
  </si>
  <si>
    <t>13.3.12</t>
  </si>
  <si>
    <t>13.3.13</t>
  </si>
  <si>
    <t>13.3.14</t>
  </si>
  <si>
    <t>13.3.15</t>
  </si>
  <si>
    <t>13.3.16</t>
  </si>
  <si>
    <t>STAN 15 (PLINOMJER I RAZVOD MJERENOG NT PLINA + PLINSKI APARAT I DIMOVODNI SUSTAV + GRIJANJE)  UKUPNO</t>
  </si>
  <si>
    <t>STAN 16</t>
  </si>
  <si>
    <t>14.1.</t>
  </si>
  <si>
    <t>14.1.1.</t>
  </si>
  <si>
    <t xml:space="preserve"> 14.1.2</t>
  </si>
  <si>
    <t xml:space="preserve"> 14.1.3</t>
  </si>
  <si>
    <t xml:space="preserve"> 14.1.4</t>
  </si>
  <si>
    <t xml:space="preserve"> 14.1.5</t>
  </si>
  <si>
    <t xml:space="preserve"> 14.1.6</t>
  </si>
  <si>
    <t xml:space="preserve"> 14.1.7</t>
  </si>
  <si>
    <t xml:space="preserve"> 14.1.8</t>
  </si>
  <si>
    <t xml:space="preserve"> 14.1.9</t>
  </si>
  <si>
    <t>14.1.10</t>
  </si>
  <si>
    <t xml:space="preserve"> 14.1.11</t>
  </si>
  <si>
    <t xml:space="preserve"> 14.1.12</t>
  </si>
  <si>
    <t xml:space="preserve"> 14.1.13</t>
  </si>
  <si>
    <t>14.2.</t>
  </si>
  <si>
    <t xml:space="preserve"> 14.2.1</t>
  </si>
  <si>
    <t>Oznaka u projektu: PB-16</t>
  </si>
  <si>
    <t xml:space="preserve"> 14.2.2</t>
  </si>
  <si>
    <t xml:space="preserve"> 14.2.3</t>
  </si>
  <si>
    <t xml:space="preserve"> 14.2.4</t>
  </si>
  <si>
    <t xml:space="preserve"> 14.2.5</t>
  </si>
  <si>
    <t xml:space="preserve">  14.2.6</t>
  </si>
  <si>
    <t xml:space="preserve"> 14.2.7</t>
  </si>
  <si>
    <t xml:space="preserve"> 14.2.8</t>
  </si>
  <si>
    <t xml:space="preserve"> 14.2.9</t>
  </si>
  <si>
    <t xml:space="preserve"> 14.2.10</t>
  </si>
  <si>
    <t xml:space="preserve"> 14.2.11</t>
  </si>
  <si>
    <t>14.2.12</t>
  </si>
  <si>
    <t xml:space="preserve"> 14.2.13</t>
  </si>
  <si>
    <t xml:space="preserve"> 14.2.14</t>
  </si>
  <si>
    <t xml:space="preserve"> 14.2.15</t>
  </si>
  <si>
    <t xml:space="preserve"> 14.2.16</t>
  </si>
  <si>
    <t xml:space="preserve"> 14.2.17</t>
  </si>
  <si>
    <t xml:space="preserve"> 14.2.18</t>
  </si>
  <si>
    <t xml:space="preserve"> 14.2.19</t>
  </si>
  <si>
    <t>14.3.</t>
  </si>
  <si>
    <t>14.3.1</t>
  </si>
  <si>
    <t>UKUPNO STAVKA 14.3.1</t>
  </si>
  <si>
    <t>14.3.2</t>
  </si>
  <si>
    <t>UKUPNO STAVKA 14.3.2</t>
  </si>
  <si>
    <t xml:space="preserve"> 14.3.3</t>
  </si>
  <si>
    <t xml:space="preserve"> 14.3.4</t>
  </si>
  <si>
    <t xml:space="preserve"> 14.3.5</t>
  </si>
  <si>
    <t xml:space="preserve"> 14.3.6</t>
  </si>
  <si>
    <t xml:space="preserve"> 14.3.7</t>
  </si>
  <si>
    <t xml:space="preserve"> 14.3.8</t>
  </si>
  <si>
    <t xml:space="preserve"> 14.3.9</t>
  </si>
  <si>
    <t xml:space="preserve"> 14.3.10</t>
  </si>
  <si>
    <t xml:space="preserve"> 14.3.11</t>
  </si>
  <si>
    <t>14.3.12</t>
  </si>
  <si>
    <t>14.3.13</t>
  </si>
  <si>
    <t>14.3.14</t>
  </si>
  <si>
    <t>14.3.15</t>
  </si>
  <si>
    <t>14.3.16</t>
  </si>
  <si>
    <t>STAN 16 (PLINOMJER I RAZVOD MJERENOG NT PLINA + PLINSKI APARAT I DIMOVODNI SUSTAV + GRIJANJE)  UKUPNO</t>
  </si>
  <si>
    <t>STAN 18</t>
  </si>
  <si>
    <t>15.1.</t>
  </si>
  <si>
    <t>15.1.1.</t>
  </si>
  <si>
    <t xml:space="preserve"> 15.1.2</t>
  </si>
  <si>
    <t xml:space="preserve"> 15.1.3</t>
  </si>
  <si>
    <t xml:space="preserve"> 15.1.4</t>
  </si>
  <si>
    <t xml:space="preserve"> 15.1.5</t>
  </si>
  <si>
    <t xml:space="preserve"> 15.1.6</t>
  </si>
  <si>
    <t xml:space="preserve"> 15.1.7</t>
  </si>
  <si>
    <t xml:space="preserve"> 15.1.8</t>
  </si>
  <si>
    <t xml:space="preserve"> 15.1.9</t>
  </si>
  <si>
    <t xml:space="preserve"> 15.1.10</t>
  </si>
  <si>
    <t xml:space="preserve"> 15.1.11</t>
  </si>
  <si>
    <t xml:space="preserve"> 15.1.12</t>
  </si>
  <si>
    <t xml:space="preserve"> 15.1.13</t>
  </si>
  <si>
    <t>15.2.</t>
  </si>
  <si>
    <t>15.2.1</t>
  </si>
  <si>
    <r>
      <t xml:space="preserve">Rapoloživi ekst. tlak ventilatora </t>
    </r>
    <r>
      <rPr>
        <b/>
        <sz val="9"/>
        <color indexed="8"/>
        <rFont val="Arial-BoldMT"/>
      </rPr>
      <t>dp=100 Pa</t>
    </r>
  </si>
  <si>
    <t>Oznaka u projektu: PB-18</t>
  </si>
  <si>
    <t xml:space="preserve"> 15.2.2</t>
  </si>
  <si>
    <t xml:space="preserve"> 15.2.3</t>
  </si>
  <si>
    <t>15.2.4</t>
  </si>
  <si>
    <t xml:space="preserve"> 15.2.5</t>
  </si>
  <si>
    <t xml:space="preserve">  15.2.6</t>
  </si>
  <si>
    <t xml:space="preserve"> 15.2.7</t>
  </si>
  <si>
    <t>15.2.8</t>
  </si>
  <si>
    <t xml:space="preserve"> 15.2.9</t>
  </si>
  <si>
    <t xml:space="preserve"> 15.2.10</t>
  </si>
  <si>
    <t xml:space="preserve"> 15.2.11</t>
  </si>
  <si>
    <t xml:space="preserve"> 15.2.12</t>
  </si>
  <si>
    <t xml:space="preserve"> 15.2.13</t>
  </si>
  <si>
    <t xml:space="preserve"> 15.2.14</t>
  </si>
  <si>
    <t xml:space="preserve"> 15.2.15</t>
  </si>
  <si>
    <t xml:space="preserve"> 15.2.16</t>
  </si>
  <si>
    <t xml:space="preserve"> 15.2.17</t>
  </si>
  <si>
    <t xml:space="preserve"> 15.2.18</t>
  </si>
  <si>
    <t xml:space="preserve"> 15.2.19</t>
  </si>
  <si>
    <t>15.3.</t>
  </si>
  <si>
    <t>15.3.1</t>
  </si>
  <si>
    <t>UKUPNO STAVKA 15.3.1</t>
  </si>
  <si>
    <t>15.3.2</t>
  </si>
  <si>
    <t>UKUPNO STAVKA 15.3.2</t>
  </si>
  <si>
    <t>15.3.3</t>
  </si>
  <si>
    <t>15.3.4</t>
  </si>
  <si>
    <t>15.3.5</t>
  </si>
  <si>
    <t>15.3.6</t>
  </si>
  <si>
    <t>15.3.7</t>
  </si>
  <si>
    <t>15.3.8</t>
  </si>
  <si>
    <t>15.3.9</t>
  </si>
  <si>
    <t>15.3.10</t>
  </si>
  <si>
    <t>15.3.11</t>
  </si>
  <si>
    <t>15.3.12</t>
  </si>
  <si>
    <t>15.3.13</t>
  </si>
  <si>
    <t>15.3.14</t>
  </si>
  <si>
    <t>15.3.15</t>
  </si>
  <si>
    <t>15.3.16</t>
  </si>
  <si>
    <t>STAN 18 (PLINOMJER I RAZVOD MJERENOG NT PLINA + PLINSKI APARAT I DIMOVODNI SUSTAV + GRIJANJE)  UKUPNO</t>
  </si>
  <si>
    <t>STAN 17</t>
  </si>
  <si>
    <t>16.1.</t>
  </si>
  <si>
    <t>16.1.1.</t>
  </si>
  <si>
    <t xml:space="preserve"> 16.1.2</t>
  </si>
  <si>
    <t xml:space="preserve"> 16.1.3</t>
  </si>
  <si>
    <t xml:space="preserve"> 16.1.4</t>
  </si>
  <si>
    <t xml:space="preserve"> 16.1.5</t>
  </si>
  <si>
    <t xml:space="preserve"> 16.1.6</t>
  </si>
  <si>
    <t xml:space="preserve"> 16.1.7</t>
  </si>
  <si>
    <t xml:space="preserve"> 16.1.8</t>
  </si>
  <si>
    <t xml:space="preserve"> 16.1.9</t>
  </si>
  <si>
    <t xml:space="preserve"> 16.1.10</t>
  </si>
  <si>
    <t xml:space="preserve"> 16.1.11</t>
  </si>
  <si>
    <t xml:space="preserve"> 16.1.12</t>
  </si>
  <si>
    <t>16.2.</t>
  </si>
  <si>
    <t>16.2.1</t>
  </si>
  <si>
    <t>- učin 50/30 °C: 37,1 kW</t>
  </si>
  <si>
    <t>- učin 80/60 °C: 35,0 kW</t>
  </si>
  <si>
    <t>Toplinski učin na pripremi PTV-a: 38,8 kW</t>
  </si>
  <si>
    <t>Potrošnja prirodnog plina: 4,1 m3/h</t>
  </si>
  <si>
    <t>Oznaka u projektu: PB-17</t>
  </si>
  <si>
    <t xml:space="preserve"> 16.2.2</t>
  </si>
  <si>
    <t xml:space="preserve"> 16.2.3</t>
  </si>
  <si>
    <t>16.2.4</t>
  </si>
  <si>
    <t xml:space="preserve"> 16.2.5</t>
  </si>
  <si>
    <t xml:space="preserve">  16.2.6</t>
  </si>
  <si>
    <t xml:space="preserve"> 16.2.7</t>
  </si>
  <si>
    <t>16.2.8</t>
  </si>
  <si>
    <t xml:space="preserve"> 16.2.9</t>
  </si>
  <si>
    <t xml:space="preserve"> 16.2.10</t>
  </si>
  <si>
    <t xml:space="preserve"> 16.2.11</t>
  </si>
  <si>
    <t xml:space="preserve"> 16.2.12</t>
  </si>
  <si>
    <t xml:space="preserve"> 16.2.13</t>
  </si>
  <si>
    <t xml:space="preserve"> 16.2.14</t>
  </si>
  <si>
    <t xml:space="preserve"> 16.2.15</t>
  </si>
  <si>
    <t xml:space="preserve"> 16.2.16</t>
  </si>
  <si>
    <t xml:space="preserve"> 16.2.17</t>
  </si>
  <si>
    <t xml:space="preserve"> 16.2.18</t>
  </si>
  <si>
    <t xml:space="preserve"> 16.2.19</t>
  </si>
  <si>
    <t>16.3.</t>
  </si>
  <si>
    <t>16.3.1</t>
  </si>
  <si>
    <t>UKUPNO STAVKA 16.3.1</t>
  </si>
  <si>
    <t>16.3.2</t>
  </si>
  <si>
    <t>UKUPNO STAVKA 16.3.2</t>
  </si>
  <si>
    <t>16.3.3</t>
  </si>
  <si>
    <t>16.3.4</t>
  </si>
  <si>
    <t>DN25</t>
  </si>
  <si>
    <t>16.3.5</t>
  </si>
  <si>
    <t>16.3.6</t>
  </si>
  <si>
    <t>16.3.7</t>
  </si>
  <si>
    <t>16.3.8</t>
  </si>
  <si>
    <t>16.3.9</t>
  </si>
  <si>
    <t>16.3.10</t>
  </si>
  <si>
    <t>ø28 x 1,5 (DN 25)</t>
  </si>
  <si>
    <t>ø20 x 1,5 (DN 25)</t>
  </si>
  <si>
    <t>16.3.11</t>
  </si>
  <si>
    <t>16.3.12</t>
  </si>
  <si>
    <t>16.3.13</t>
  </si>
  <si>
    <t>16.3.14</t>
  </si>
  <si>
    <t>16.3.15</t>
  </si>
  <si>
    <t>16.3.16</t>
  </si>
  <si>
    <t>STAN 17 (PLINOMJER I RAZVOD MJERENOG NT PLINA + PLINSKI APARAT I DIMOVODNI SUSTAV + GRIJANJE)  UKUPNO</t>
  </si>
  <si>
    <t>ZAJEDNIČKE STAVKE</t>
  </si>
  <si>
    <t>17.0.</t>
  </si>
  <si>
    <t>ZAJEDNIČKE STAVKE - dokumentacija</t>
  </si>
  <si>
    <t>17.0.1.</t>
  </si>
  <si>
    <t>Izrada radioničke dokumentacije za nestandardnu opremu.</t>
  </si>
  <si>
    <t>17.0.2.</t>
  </si>
  <si>
    <t>Natpisne pločice i samoljepive naljepnice za oznake opreme i elemenata instalacije.</t>
  </si>
  <si>
    <t>17.0.3.</t>
  </si>
  <si>
    <t>Izrada strojarskog projekta izvedenog stanja uz isporuku u dva primjerka.</t>
  </si>
  <si>
    <t>17.0.4.</t>
  </si>
  <si>
    <t>Stalno čišćenje gradilišta od preostalog materijala i različite ambalaže, kao i zaštita ugrađene i instalirane opreme od utjecaja radova na objektu (zaštita od prašine, oštećivanja i slično).</t>
  </si>
  <si>
    <t>17.0.5.</t>
  </si>
  <si>
    <t>Ispitivanja i mjerenja sustava termotehničkih postrojenja i instalacija s isporukom kompletne dokumentacija neophodne za tehnički pregled. Stavka uključuje:</t>
  </si>
  <si>
    <t>- Atest ugrađene opreme i materijala</t>
  </si>
  <si>
    <t>- Atest posuda pod tlakom</t>
  </si>
  <si>
    <t>- Zapisnik o tlačnoj probi cijevnih sustava</t>
  </si>
  <si>
    <t>- Atest o obavljenom mjerenju buke u prostorima te utjecaju buke na okolinu</t>
  </si>
  <si>
    <t>- Mjerenje o postignutim parametrima postrojenja: tlakovi, temperature</t>
  </si>
  <si>
    <t>- Atest o obavljenom funkcijskom ispitivanju postrojenja</t>
  </si>
  <si>
    <t>- Dokaznica o postignutom kapacitetu postrojenja</t>
  </si>
  <si>
    <t>17.0.6.</t>
  </si>
  <si>
    <t>Pisane upute za održavanje i rukovanje postrojenjem, uključivo shema potrojenja za postavu na zid.</t>
  </si>
  <si>
    <t>17.0.7.</t>
  </si>
  <si>
    <t>Sudjelovanje osoblja izvođača radova u smislu organizacije te vođenja postupka primopredaje instalacije, a što mora završiti zapisnikom o testiranju istog, uključivo izrada i isporuka (u četiri primjerka) sve potrebne atestne dokumentacije o funkcijskom ispitivanju i postignutoj kvaliteti, te sva mjerenja od strane ovlaštenih institucija potrebna za ishođenje uporabne dozvole.</t>
  </si>
  <si>
    <t>ZAJEDNIČKE STAVKE - dokumentacija   UKUPNO</t>
  </si>
  <si>
    <t>17.1.</t>
  </si>
  <si>
    <t>RAZVOD NEMJERENOG NT PLINA</t>
  </si>
  <si>
    <t xml:space="preserve"> 17.1.1</t>
  </si>
  <si>
    <t>Kuglasta slavina - unutarnji navoj DN40/ NP6</t>
  </si>
  <si>
    <t xml:space="preserve"> 17.1.2</t>
  </si>
  <si>
    <t>Zaporna plinska kuglasta slavina s navojnim priključkom za ugradnju ispred plinskog brojila:</t>
  </si>
  <si>
    <t xml:space="preserve"> 17.1.3</t>
  </si>
  <si>
    <t>Čelična bešavna cijev prema DIN 2448. Koljena, T komadi i ostli fitinzi uključeni u stavku.</t>
  </si>
  <si>
    <t>DN 40, Ø48,3 x 2.6 mm</t>
  </si>
  <si>
    <t>DN 32, Ø42,4 x 2.6 mm</t>
  </si>
  <si>
    <t>DN 25, Ø33,7 x 2.6 mm</t>
  </si>
  <si>
    <t>DN 20, Ø26.9 x 2.3 mm</t>
  </si>
  <si>
    <t xml:space="preserve"> 17.1.4</t>
  </si>
  <si>
    <t>Proturne čelične cijevi za vođenje plinovoda kroz zidove, podove i stropove, izrađene iz bešavne čelične cijevi prema DIN 2448, antikorozijski zaštićene, a režu se na duljinu ovisnu o dimenziji građevinskog prodora na samoj građevini, sljedećih dimenzija:</t>
  </si>
  <si>
    <t>DN65 /L=500mm</t>
  </si>
  <si>
    <t>DN50 /L=500mm</t>
  </si>
  <si>
    <t>DN40 /L=500mm</t>
  </si>
  <si>
    <t>DN32 /L=500mm</t>
  </si>
  <si>
    <t xml:space="preserve"> 17.1.5</t>
  </si>
  <si>
    <t xml:space="preserve"> 17.1.6</t>
  </si>
  <si>
    <t>17.1.7</t>
  </si>
  <si>
    <t xml:space="preserve">Ispitivanje instalacije nemjerenog razvoda prirodnog plina na čvrstoću i nepropusnost, sukladno zakonskoj regulativi i zahtjevima distributera. Ispitivanje se sastoji od prethodnog (na čvrstoću) i glavnog (na nepropusnost). Po uspiješno obavljenim ispitivanjima obavezno se prilaže pisano izvješće o postignutim parametrima.
</t>
  </si>
  <si>
    <t xml:space="preserve"> 17.1.8</t>
  </si>
  <si>
    <t xml:space="preserve"> 17.1.9</t>
  </si>
  <si>
    <t xml:space="preserve"> 17.1.10</t>
  </si>
  <si>
    <t xml:space="preserve"> 17.1.11</t>
  </si>
  <si>
    <t xml:space="preserve"> 17.1.12</t>
  </si>
  <si>
    <t>RAZVOD NEMJERENOG NT PLINA UKUPNO</t>
  </si>
  <si>
    <t>ZAJEDNIČKE STAVKE UKUPNO</t>
  </si>
  <si>
    <t>UKUPNO</t>
  </si>
  <si>
    <t>OPASKE:</t>
  </si>
  <si>
    <t>Tehničke karakteristike konačno odabrane opreme izvođač radova obvezatno je dužan ovjeriti kod projektanta. Izmjena pojedinih dijelova predviđene opreme bez prethodne pisane suglasnosti projektanta isključuje odgovornost projektanta za predviđenu funkcionalnost postrojenja.</t>
  </si>
  <si>
    <t>Svi ponuđači dužni su kompletan opseg vlastite isporuke uskladiti s traženom kompletnom funkcijom, respektirajući pri tom sve predviđene i tražene parametre, uz čvrste pismeno potvrđene garancije. Sva eventualno potrebna razrađivanja, usklađenja i slično, u opsegu su dotične isporuke, a sve pripadne troškove snosi ponuđač.</t>
  </si>
  <si>
    <t>Strojarska oprema smjestit će se na krov postojeće građevine, na postojeći AB plato, sa razvodom kanala po fasadi građevine. Kako u trenutku izrade ovog projekta nije bio poznat sastav nosive krovne konstrukcije, potrebno je prije same montaže opreme izvršiti dodatne kontrole u pogledu nosivosti. Provesti proračun nosive konstrukcije zgrade uzevši u obzir opterećenja od točno odabrane opreme koja će se ugraditi sa ispravnom dispozicijom i prijenosom opterećenja na krovnu konstrukciju. Proračun mora izvršiti ovlaštena osoba za predmetne radnje. Prije radova montaže isto dostaviti na pregled i potvrdu glavnom projektantu. Navedene provjere su obveza izvođača radova.</t>
  </si>
  <si>
    <t>Sve završna obrada u tonu sa cinkotit limom.. Prije početka izvedbe potrebno izraditi radioničke nacrte, na koje je potreebno ishoditi dopuštenje konzervatorskog i projektantskog nadzora. U cijenu uključen sava rad oko dobave materijala , izrade i montaže krovnih kućica. Sve antikorozivno zaštićeno pocinčavanjem i lakiranjem ( boja prema odabiru konzervatorskog nadzora).</t>
  </si>
  <si>
    <t>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</si>
</sst>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5">
    <numFmt numFmtId="7" formatCode="#,##0.00\ &quot;kn&quot;;\-#,##0.00\ &quot;kn&quot;"/>
    <numFmt numFmtId="44" formatCode="_-* #,##0.00\ &quot;kn&quot;_-;\-* #,##0.00\ &quot;kn&quot;_-;_-* &quot;-&quot;??\ &quot;kn&quot;_-;_-@_-"/>
    <numFmt numFmtId="43" formatCode="_-* #,##0.00_-;\-* #,##0.00_-;_-* &quot;-&quot;??_-;_-@_-"/>
    <numFmt numFmtId="164" formatCode="#,##0.00\ _k_n"/>
    <numFmt numFmtId="165" formatCode="_-* #,##0.00\ [$€-1]_-;\-* #,##0.00\ [$€-1]_-;_-* &quot;-&quot;??\ [$€-1]_-;_-@_-"/>
    <numFmt numFmtId="166" formatCode="_-* #,##0.00\ _k_n_-;\-* #,##0.00\ _k_n_-;_-* &quot;-&quot;??\ _k_n_-;_-@_-"/>
    <numFmt numFmtId="167" formatCode="_(&quot;$&quot;* #,##0.00_);_(&quot;$&quot;* \(#,##0.00\);_(&quot;$&quot;* &quot;-&quot;??_);_(@_)"/>
    <numFmt numFmtId="168" formatCode="_-* #,##0.00_-;\-* #,##0.00_-;_-* \-??_-;_-@_-"/>
    <numFmt numFmtId="169" formatCode="#,##0.0"/>
    <numFmt numFmtId="170" formatCode="_-* #,##0.00\ _k_n_-;\-* #,##0.00\ _k_n_-;_-* \-??\ _k_n_-;_-@_-"/>
    <numFmt numFmtId="171" formatCode="#,##0.00&quot; kn&quot;"/>
    <numFmt numFmtId="172" formatCode="&quot;$&quot;#,##0_);\(&quot;$&quot;#,##0\)"/>
    <numFmt numFmtId="173" formatCode="#,##0.00&quot;      &quot;;\-#,##0.00&quot;      &quot;;&quot; -&quot;#&quot;      &quot;;@\ "/>
    <numFmt numFmtId="174" formatCode="_-* #,##0.00\ &quot;€&quot;_-;\-* #,##0.00\ &quot;€&quot;_-;_-* &quot;-&quot;??\ &quot;€&quot;_-;_-@_-"/>
    <numFmt numFmtId="175" formatCode="_-* #.##0.00\ _k_n_-;\-* #.##0.00\ _k_n_-;_-* &quot;-&quot;??\ _k_n_-;_-@_-"/>
    <numFmt numFmtId="176" formatCode="_-* #,##0.00\ [$kn-41A]_-;\-* #,##0.00\ [$kn-41A]_-;_-* &quot;-&quot;??\ [$kn-41A]_-;_-@_-"/>
    <numFmt numFmtId="177" formatCode="_(* #,##0.00_);_(* \(#,##0.00\);_(* &quot;-&quot;??_);_(@_)"/>
    <numFmt numFmtId="178" formatCode="0&quot;.&quot;"/>
    <numFmt numFmtId="179" formatCode="[$-41A]General"/>
    <numFmt numFmtId="180" formatCode="[$-41A]#,##0.00"/>
    <numFmt numFmtId="181" formatCode="#,###.00"/>
    <numFmt numFmtId="182" formatCode="#,##0.00\ &quot;kn&quot;"/>
    <numFmt numFmtId="183" formatCode="#,##0.00\ [$€-424]"/>
    <numFmt numFmtId="184" formatCode="_-* #,##0\ &quot;kn&quot;_-;\-* #,##0\ &quot;kn&quot;_-;_-* &quot;-&quot;??\ &quot;kn&quot;_-;_-@_-"/>
    <numFmt numFmtId="185" formatCode="_-[$€-2]\ * #,##0.00_-;\-[$€-2]\ * #,##0.00_-;_-[$€-2]\ * &quot;-&quot;??_-;_-@_-"/>
  </numFmts>
  <fonts count="255">
    <font>
      <sz val="11"/>
      <color theme="1"/>
      <name val="Calibri"/>
      <family val="2"/>
      <charset val="238"/>
      <scheme val="minor"/>
    </font>
    <font>
      <sz val="11"/>
      <color theme="1"/>
      <name val="Arial"/>
      <family val="2"/>
      <charset val="238"/>
    </font>
    <font>
      <sz val="8"/>
      <color theme="1"/>
      <name val="Arial"/>
      <family val="2"/>
      <charset val="238"/>
    </font>
    <font>
      <sz val="8"/>
      <color theme="1"/>
      <name val="Calibri"/>
      <family val="2"/>
      <charset val="238"/>
      <scheme val="minor"/>
    </font>
    <font>
      <sz val="9"/>
      <color theme="1"/>
      <name val="Arial"/>
      <family val="2"/>
      <charset val="238"/>
    </font>
    <font>
      <b/>
      <sz val="11"/>
      <color theme="1"/>
      <name val="Calibri"/>
      <family val="2"/>
      <charset val="238"/>
      <scheme val="minor"/>
    </font>
    <font>
      <sz val="11"/>
      <color theme="0" tint="-0.499984740745262"/>
      <name val="Arial"/>
      <family val="2"/>
      <charset val="238"/>
    </font>
    <font>
      <b/>
      <sz val="11"/>
      <color theme="1"/>
      <name val="Calibri"/>
      <family val="2"/>
      <scheme val="minor"/>
    </font>
    <font>
      <b/>
      <sz val="9"/>
      <color theme="1"/>
      <name val="Arial"/>
      <family val="2"/>
    </font>
    <font>
      <sz val="11"/>
      <name val="Calibri"/>
      <family val="2"/>
      <charset val="238"/>
      <scheme val="minor"/>
    </font>
    <font>
      <sz val="10"/>
      <color rgb="FF000000"/>
      <name val="Arial"/>
      <family val="2"/>
      <charset val="238"/>
    </font>
    <font>
      <sz val="10"/>
      <name val="Arial"/>
      <family val="2"/>
      <charset val="238"/>
    </font>
    <font>
      <sz val="10"/>
      <name val="Arial"/>
      <family val="2"/>
    </font>
    <font>
      <sz val="11"/>
      <name val="Arial"/>
      <family val="2"/>
      <charset val="238"/>
    </font>
    <font>
      <sz val="10"/>
      <name val="Helv"/>
    </font>
    <font>
      <sz val="10"/>
      <color indexed="8"/>
      <name val="Arial"/>
      <family val="2"/>
      <charset val="238"/>
    </font>
    <font>
      <sz val="10"/>
      <name val="Helv"/>
      <charset val="238"/>
    </font>
    <font>
      <sz val="12"/>
      <name val="Arial"/>
      <family val="2"/>
      <charset val="238"/>
    </font>
    <font>
      <sz val="11"/>
      <color rgb="FFFF0000"/>
      <name val="Calibri"/>
      <family val="2"/>
      <charset val="238"/>
      <scheme val="minor"/>
    </font>
    <font>
      <sz val="10"/>
      <color theme="1"/>
      <name val="Courier New"/>
      <family val="3"/>
      <charset val="238"/>
    </font>
    <font>
      <sz val="12"/>
      <color theme="1"/>
      <name val="Times New Roman"/>
      <family val="1"/>
      <charset val="238"/>
    </font>
    <font>
      <sz val="11"/>
      <color rgb="FF00B050"/>
      <name val="Calibri"/>
      <family val="2"/>
      <charset val="238"/>
      <scheme val="minor"/>
    </font>
    <font>
      <sz val="11"/>
      <color theme="1"/>
      <name val="Calibri"/>
      <family val="2"/>
      <charset val="238"/>
      <scheme val="minor"/>
    </font>
    <font>
      <sz val="11"/>
      <color indexed="8"/>
      <name val="Helvetica Neue"/>
    </font>
    <font>
      <u/>
      <sz val="11"/>
      <color indexed="12"/>
      <name val="Helvetica Neue"/>
    </font>
    <font>
      <sz val="9"/>
      <color indexed="8"/>
      <name val="Arial1"/>
      <charset val="238"/>
    </font>
    <font>
      <sz val="10"/>
      <color theme="1"/>
      <name val="Arial"/>
      <family val="2"/>
      <charset val="238"/>
    </font>
    <font>
      <sz val="12"/>
      <name val="Times New Roman"/>
      <family val="1"/>
      <charset val="238"/>
    </font>
    <font>
      <sz val="9"/>
      <name val="Arial"/>
      <family val="2"/>
      <charset val="238"/>
    </font>
    <font>
      <vertAlign val="superscript"/>
      <sz val="11"/>
      <name val="Calibri"/>
      <family val="2"/>
      <charset val="238"/>
      <scheme val="minor"/>
    </font>
    <font>
      <sz val="8"/>
      <color theme="1"/>
      <name val="Courier New"/>
      <family val="3"/>
      <charset val="238"/>
    </font>
    <font>
      <b/>
      <sz val="11"/>
      <name val="Calibri"/>
      <family val="2"/>
      <charset val="238"/>
      <scheme val="minor"/>
    </font>
    <font>
      <sz val="8"/>
      <name val="Arial"/>
      <family val="2"/>
      <charset val="238"/>
    </font>
    <font>
      <b/>
      <sz val="9"/>
      <name val="Arial"/>
      <family val="2"/>
    </font>
    <font>
      <i/>
      <sz val="11"/>
      <color theme="0" tint="-0.499984740745262"/>
      <name val="Arial"/>
      <family val="2"/>
      <charset val="238"/>
    </font>
    <font>
      <vertAlign val="subscript"/>
      <sz val="11"/>
      <name val="Calibri"/>
      <family val="2"/>
      <charset val="238"/>
      <scheme val="minor"/>
    </font>
    <font>
      <sz val="11"/>
      <color theme="1"/>
      <name val="Calibri"/>
      <family val="2"/>
      <scheme val="minor"/>
    </font>
    <font>
      <sz val="10"/>
      <color theme="1"/>
      <name val="Calibri"/>
      <family val="2"/>
      <charset val="238"/>
      <scheme val="minor"/>
    </font>
    <font>
      <sz val="10"/>
      <color theme="0" tint="-0.499984740745262"/>
      <name val="Calibri"/>
      <family val="2"/>
      <charset val="238"/>
      <scheme val="minor"/>
    </font>
    <font>
      <sz val="10"/>
      <name val="Calibri"/>
      <family val="2"/>
      <charset val="238"/>
      <scheme val="minor"/>
    </font>
    <font>
      <sz val="11"/>
      <color indexed="8"/>
      <name val="Arial"/>
      <family val="2"/>
      <charset val="238"/>
    </font>
    <font>
      <b/>
      <sz val="11"/>
      <color indexed="8"/>
      <name val="Arial"/>
      <family val="2"/>
      <charset val="238"/>
    </font>
    <font>
      <sz val="10"/>
      <name val="Helv"/>
      <charset val="204"/>
    </font>
    <font>
      <u/>
      <sz val="10"/>
      <color indexed="12"/>
      <name val="Arial"/>
      <family val="2"/>
      <charset val="238"/>
    </font>
    <font>
      <sz val="10"/>
      <name val="Arial"/>
      <family val="2"/>
      <charset val="204"/>
    </font>
    <font>
      <sz val="11"/>
      <color indexed="9"/>
      <name val="Arial"/>
      <family val="2"/>
      <charset val="238"/>
    </font>
    <font>
      <sz val="11"/>
      <color indexed="17"/>
      <name val="Arial"/>
      <family val="2"/>
      <charset val="238"/>
    </font>
    <font>
      <b/>
      <sz val="11"/>
      <color indexed="63"/>
      <name val="Arial"/>
      <family val="2"/>
      <charset val="238"/>
    </font>
    <font>
      <b/>
      <sz val="11"/>
      <color indexed="52"/>
      <name val="Arial"/>
      <family val="2"/>
      <charset val="238"/>
    </font>
    <font>
      <sz val="10"/>
      <name val="Times New Roman CE"/>
      <family val="1"/>
      <charset val="238"/>
    </font>
    <font>
      <sz val="12"/>
      <name val="Times New Roman CE"/>
      <family val="1"/>
      <charset val="238"/>
    </font>
    <font>
      <sz val="11"/>
      <color indexed="20"/>
      <name val="Arial"/>
      <family val="2"/>
      <charset val="238"/>
    </font>
    <font>
      <b/>
      <sz val="15"/>
      <color indexed="56"/>
      <name val="Arial"/>
      <family val="2"/>
      <charset val="238"/>
    </font>
    <font>
      <b/>
      <sz val="13"/>
      <color indexed="56"/>
      <name val="Arial"/>
      <family val="2"/>
      <charset val="238"/>
    </font>
    <font>
      <b/>
      <sz val="11"/>
      <color indexed="56"/>
      <name val="Arial"/>
      <family val="2"/>
      <charset val="238"/>
    </font>
    <font>
      <b/>
      <sz val="18"/>
      <color indexed="56"/>
      <name val="Cambria"/>
      <family val="2"/>
      <charset val="238"/>
    </font>
    <font>
      <sz val="10"/>
      <name val="Times New Roman"/>
      <family val="1"/>
      <charset val="238"/>
    </font>
    <font>
      <sz val="11"/>
      <color indexed="60"/>
      <name val="Arial"/>
      <family val="2"/>
      <charset val="238"/>
    </font>
    <font>
      <sz val="11"/>
      <color indexed="8"/>
      <name val="Calibri"/>
      <family val="2"/>
      <charset val="238"/>
    </font>
    <font>
      <sz val="10"/>
      <name val="CRO_Swiss-Normal"/>
      <family val="2"/>
    </font>
    <font>
      <sz val="10"/>
      <name val="CRO_Swiss-Normal"/>
    </font>
    <font>
      <sz val="11"/>
      <color indexed="52"/>
      <name val="Arial"/>
      <family val="2"/>
      <charset val="238"/>
    </font>
    <font>
      <b/>
      <sz val="11"/>
      <color indexed="9"/>
      <name val="Arial"/>
      <family val="2"/>
      <charset val="238"/>
    </font>
    <font>
      <sz val="10"/>
      <name val="MS Sans Serif"/>
      <family val="2"/>
      <charset val="238"/>
    </font>
    <font>
      <i/>
      <sz val="11"/>
      <color indexed="23"/>
      <name val="Arial"/>
      <family val="2"/>
      <charset val="238"/>
    </font>
    <font>
      <sz val="11"/>
      <color indexed="10"/>
      <name val="Arial"/>
      <family val="2"/>
      <charset val="238"/>
    </font>
    <font>
      <sz val="11"/>
      <color indexed="62"/>
      <name val="Arial"/>
      <family val="2"/>
      <charset val="238"/>
    </font>
    <font>
      <u/>
      <sz val="10"/>
      <color indexed="12"/>
      <name val="Arial"/>
      <family val="2"/>
    </font>
    <font>
      <sz val="10"/>
      <name val="Mangal"/>
      <family val="2"/>
      <charset val="238"/>
    </font>
    <font>
      <sz val="9"/>
      <name val="Tahoma"/>
      <family val="2"/>
      <charset val="238"/>
    </font>
    <font>
      <sz val="9"/>
      <color indexed="8"/>
      <name val="Tahoma"/>
      <family val="2"/>
      <charset val="238"/>
    </font>
    <font>
      <b/>
      <sz val="12"/>
      <color theme="1"/>
      <name val="Times New Roman"/>
      <family val="1"/>
      <charset val="238"/>
    </font>
    <font>
      <b/>
      <sz val="14"/>
      <color theme="1"/>
      <name val="Times New Roman"/>
      <family val="1"/>
      <charset val="238"/>
    </font>
    <font>
      <sz val="14"/>
      <color theme="1"/>
      <name val="Times New Roman"/>
      <family val="1"/>
      <charset val="238"/>
    </font>
    <font>
      <sz val="11"/>
      <color indexed="17"/>
      <name val="Calibri"/>
      <family val="2"/>
      <charset val="238"/>
    </font>
    <font>
      <b/>
      <sz val="11"/>
      <color indexed="63"/>
      <name val="Calibri"/>
      <family val="2"/>
      <charset val="238"/>
    </font>
    <font>
      <sz val="11"/>
      <color indexed="10"/>
      <name val="Calibri"/>
      <family val="2"/>
      <charset val="238"/>
    </font>
    <font>
      <sz val="10"/>
      <name val="Arial CE"/>
      <family val="2"/>
      <charset val="238"/>
    </font>
    <font>
      <sz val="10"/>
      <color indexed="8"/>
      <name val="Arial CE"/>
      <family val="2"/>
      <charset val="238"/>
    </font>
    <font>
      <sz val="12"/>
      <name val="Tms Rmn"/>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sz val="10"/>
      <color indexed="64"/>
      <name val="Arial"/>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1"/>
      <charset val="238"/>
    </font>
    <font>
      <sz val="10"/>
      <name val="CTimesRoman"/>
    </font>
    <font>
      <sz val="12"/>
      <name val="Times"/>
      <family val="1"/>
      <charset val="238"/>
    </font>
    <font>
      <sz val="10"/>
      <name val="ISOCPEUR"/>
      <family val="2"/>
      <charset val="238"/>
    </font>
    <font>
      <sz val="12"/>
      <color indexed="8"/>
      <name val="Arial"/>
      <family val="2"/>
      <charset val="238"/>
    </font>
    <font>
      <sz val="10"/>
      <color theme="1"/>
      <name val="Verdana"/>
      <family val="2"/>
    </font>
    <font>
      <sz val="10"/>
      <color theme="0"/>
      <name val="Verdana"/>
      <family val="2"/>
    </font>
    <font>
      <b/>
      <sz val="10"/>
      <color rgb="FF3F3F3F"/>
      <name val="Verdana"/>
      <family val="2"/>
    </font>
    <font>
      <b/>
      <sz val="10"/>
      <color rgb="FFFA7D00"/>
      <name val="Verdana"/>
      <family val="2"/>
    </font>
    <font>
      <sz val="10"/>
      <color rgb="FF3F3F76"/>
      <name val="Verdana"/>
      <family val="2"/>
    </font>
    <font>
      <b/>
      <sz val="10"/>
      <color theme="1"/>
      <name val="Verdana"/>
      <family val="2"/>
    </font>
    <font>
      <i/>
      <sz val="10"/>
      <color rgb="FF7F7F7F"/>
      <name val="Verdana"/>
      <family val="2"/>
    </font>
    <font>
      <sz val="10"/>
      <color rgb="FF006100"/>
      <name val="Verdana"/>
      <family val="2"/>
    </font>
    <font>
      <u/>
      <sz val="11"/>
      <color theme="10"/>
      <name val="Calibri"/>
      <family val="2"/>
      <charset val="238"/>
    </font>
    <font>
      <u/>
      <sz val="12"/>
      <color rgb="FF0000FF"/>
      <name val="Arial"/>
      <family val="2"/>
    </font>
    <font>
      <sz val="10"/>
      <color rgb="FF000000"/>
      <name val="Arial"/>
      <family val="2"/>
    </font>
    <font>
      <sz val="8"/>
      <color rgb="FF000000"/>
      <name val="Tahoma"/>
      <family val="2"/>
      <charset val="238"/>
    </font>
    <font>
      <sz val="7"/>
      <color rgb="FF000000"/>
      <name val="Tahoma"/>
      <family val="2"/>
      <charset val="238"/>
    </font>
    <font>
      <b/>
      <sz val="8"/>
      <color rgb="FF000000"/>
      <name val="Tahoma"/>
      <family val="2"/>
      <charset val="238"/>
    </font>
    <font>
      <b/>
      <sz val="10"/>
      <color rgb="FF000000"/>
      <name val="Tahoma"/>
      <family val="2"/>
      <charset val="238"/>
    </font>
    <font>
      <b/>
      <sz val="7"/>
      <color rgb="FF000000"/>
      <name val="Tahoma"/>
      <family val="2"/>
      <charset val="238"/>
    </font>
    <font>
      <b/>
      <sz val="10"/>
      <color rgb="FF000000"/>
      <name val="Arial"/>
      <family val="2"/>
      <charset val="238"/>
    </font>
    <font>
      <sz val="10"/>
      <color rgb="FF9C0006"/>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FA7D00"/>
      <name val="Verdana"/>
      <family val="2"/>
    </font>
    <font>
      <sz val="10"/>
      <color rgb="FFFF0000"/>
      <name val="Verdana"/>
      <family val="2"/>
    </font>
    <font>
      <b/>
      <sz val="10"/>
      <color theme="0"/>
      <name val="Verdana"/>
      <family val="2"/>
    </font>
    <font>
      <sz val="12"/>
      <color rgb="FF000000"/>
      <name val="Helvetica Neue"/>
    </font>
    <font>
      <sz val="11"/>
      <name val="Calibri"/>
      <family val="2"/>
      <charset val="238"/>
    </font>
    <font>
      <sz val="9.35"/>
      <name val="Calibri"/>
      <family val="2"/>
      <charset val="238"/>
    </font>
    <font>
      <sz val="9"/>
      <color theme="0" tint="-0.499984740745262"/>
      <name val="Arial"/>
      <family val="2"/>
      <charset val="238"/>
    </font>
    <font>
      <b/>
      <sz val="14"/>
      <color rgb="FFFF0000"/>
      <name val="Arial"/>
      <family val="2"/>
    </font>
    <font>
      <b/>
      <sz val="10"/>
      <name val="Arial"/>
      <family val="2"/>
      <charset val="238"/>
    </font>
    <font>
      <sz val="10"/>
      <color rgb="FFFF0000"/>
      <name val="Arial"/>
      <family val="2"/>
      <charset val="238"/>
    </font>
    <font>
      <sz val="10"/>
      <color rgb="FFFF0000"/>
      <name val="Arial"/>
      <family val="2"/>
    </font>
    <font>
      <vertAlign val="superscript"/>
      <sz val="10"/>
      <name val="Arial"/>
      <family val="2"/>
      <charset val="238"/>
    </font>
    <font>
      <b/>
      <sz val="11"/>
      <color theme="1"/>
      <name val="Arial"/>
      <family val="2"/>
      <charset val="238"/>
    </font>
    <font>
      <i/>
      <sz val="11"/>
      <name val="Calibri"/>
      <family val="2"/>
      <charset val="238"/>
      <scheme val="minor"/>
    </font>
    <font>
      <sz val="16"/>
      <name val="Arial Bold"/>
      <charset val="238"/>
    </font>
    <font>
      <b/>
      <sz val="14"/>
      <name val="Lucida Grande"/>
      <charset val="238"/>
    </font>
    <font>
      <sz val="14"/>
      <name val="Arial"/>
      <family val="2"/>
      <charset val="238"/>
    </font>
    <font>
      <b/>
      <sz val="14"/>
      <name val="Arial"/>
      <family val="2"/>
      <charset val="238"/>
    </font>
    <font>
      <b/>
      <sz val="12"/>
      <name val="Arial Bold"/>
      <charset val="238"/>
    </font>
    <font>
      <b/>
      <sz val="12"/>
      <name val="Arial"/>
      <family val="2"/>
      <charset val="238"/>
    </font>
    <font>
      <b/>
      <sz val="14"/>
      <color theme="1"/>
      <name val="Arial"/>
      <family val="2"/>
      <charset val="238"/>
    </font>
    <font>
      <b/>
      <sz val="8"/>
      <name val="Arial"/>
      <family val="2"/>
      <charset val="238"/>
    </font>
    <font>
      <b/>
      <sz val="9"/>
      <name val="Arial"/>
      <family val="2"/>
      <charset val="238"/>
    </font>
    <font>
      <sz val="9"/>
      <name val="Arial"/>
      <family val="2"/>
    </font>
    <font>
      <sz val="9"/>
      <color theme="1"/>
      <name val="Arial"/>
      <family val="2"/>
    </font>
    <font>
      <sz val="9"/>
      <color rgb="FF0070C0"/>
      <name val="Arial"/>
      <family val="2"/>
    </font>
    <font>
      <sz val="9"/>
      <color rgb="FFFF0000"/>
      <name val="Arial"/>
      <family val="2"/>
    </font>
    <font>
      <sz val="12"/>
      <name val="HRHelvetica"/>
    </font>
    <font>
      <b/>
      <vertAlign val="superscript"/>
      <sz val="9"/>
      <name val="Arial"/>
      <family val="2"/>
    </font>
    <font>
      <vertAlign val="superscript"/>
      <sz val="9"/>
      <name val="Arial"/>
      <family val="2"/>
    </font>
    <font>
      <u/>
      <sz val="9"/>
      <name val="Arial"/>
      <family val="2"/>
    </font>
    <font>
      <b/>
      <sz val="9"/>
      <color rgb="FF0070C0"/>
      <name val="Arial"/>
      <family val="2"/>
    </font>
    <font>
      <sz val="9"/>
      <color indexed="8"/>
      <name val="Arial"/>
      <family val="2"/>
      <charset val="238"/>
    </font>
    <font>
      <vertAlign val="superscript"/>
      <sz val="9"/>
      <name val="Arial"/>
      <family val="2"/>
      <charset val="238"/>
    </font>
    <font>
      <sz val="9"/>
      <color theme="1"/>
      <name val="Avenir Next"/>
      <charset val="238"/>
    </font>
    <font>
      <sz val="9"/>
      <color rgb="FFFF0000"/>
      <name val="Arial"/>
      <family val="2"/>
      <charset val="238"/>
    </font>
    <font>
      <b/>
      <sz val="9"/>
      <color rgb="FFFF0000"/>
      <name val="Arial"/>
      <family val="2"/>
      <charset val="238"/>
    </font>
    <font>
      <b/>
      <sz val="9"/>
      <color indexed="8"/>
      <name val="Arial"/>
      <family val="2"/>
      <charset val="238"/>
    </font>
    <font>
      <vertAlign val="superscript"/>
      <sz val="9"/>
      <color indexed="8"/>
      <name val="Arial"/>
      <family val="2"/>
      <charset val="238"/>
    </font>
    <font>
      <u/>
      <sz val="9"/>
      <name val="Arial"/>
      <family val="2"/>
      <charset val="238"/>
    </font>
    <font>
      <sz val="9"/>
      <color indexed="8"/>
      <name val="Calibri"/>
      <family val="2"/>
    </font>
    <font>
      <vertAlign val="subscript"/>
      <sz val="9"/>
      <name val="Arial"/>
      <family val="2"/>
    </font>
    <font>
      <sz val="10"/>
      <name val="Arial CE"/>
      <charset val="238"/>
    </font>
    <font>
      <b/>
      <sz val="9"/>
      <name val="Times New Roman"/>
      <family val="1"/>
      <charset val="238"/>
    </font>
    <font>
      <b/>
      <i/>
      <sz val="10"/>
      <name val="Arial"/>
      <family val="2"/>
      <charset val="238"/>
    </font>
    <font>
      <sz val="10"/>
      <name val="Arial"/>
      <family val="2"/>
      <charset val="238"/>
    </font>
    <font>
      <u/>
      <sz val="10"/>
      <color rgb="FFFF0000"/>
      <name val="Arial"/>
      <family val="2"/>
    </font>
    <font>
      <b/>
      <sz val="12"/>
      <color indexed="8"/>
      <name val="Arial"/>
      <family val="2"/>
      <charset val="238"/>
    </font>
    <font>
      <b/>
      <sz val="11"/>
      <name val="Arial"/>
      <family val="2"/>
      <charset val="238"/>
    </font>
    <font>
      <u/>
      <sz val="10"/>
      <name val="Arial"/>
      <family val="2"/>
      <charset val="238"/>
    </font>
    <font>
      <u/>
      <sz val="10"/>
      <name val="Arial"/>
      <family val="2"/>
    </font>
    <font>
      <sz val="10"/>
      <color indexed="8"/>
      <name val="Arial"/>
      <family val="2"/>
    </font>
    <font>
      <sz val="10"/>
      <name val="Symbol"/>
      <family val="1"/>
      <charset val="2"/>
    </font>
    <font>
      <sz val="10"/>
      <name val="Calibri"/>
      <family val="2"/>
      <charset val="238"/>
    </font>
    <font>
      <sz val="10"/>
      <color rgb="FF000000"/>
      <name val="Symbol"/>
      <family val="1"/>
      <charset val="2"/>
    </font>
    <font>
      <sz val="10"/>
      <color indexed="8"/>
      <name val="Calibri"/>
      <family val="2"/>
      <charset val="238"/>
    </font>
    <font>
      <sz val="9"/>
      <color rgb="FF000000"/>
      <name val="Arial"/>
      <family val="2"/>
      <charset val="238"/>
    </font>
    <font>
      <sz val="10"/>
      <color indexed="10"/>
      <name val="Arial"/>
      <family val="2"/>
      <charset val="238"/>
    </font>
    <font>
      <sz val="11"/>
      <name val="Arial"/>
      <family val="2"/>
    </font>
    <font>
      <b/>
      <sz val="20"/>
      <name val="Arial"/>
      <family val="2"/>
    </font>
    <font>
      <b/>
      <sz val="12"/>
      <color indexed="8"/>
      <name val="Arial"/>
      <family val="2"/>
    </font>
    <font>
      <b/>
      <sz val="11"/>
      <color indexed="8"/>
      <name val="Arial"/>
      <family val="2"/>
    </font>
    <font>
      <sz val="12"/>
      <color theme="1"/>
      <name val="Calibri"/>
      <family val="2"/>
      <scheme val="minor"/>
    </font>
    <font>
      <sz val="10"/>
      <color theme="1"/>
      <name val="Angradir"/>
    </font>
    <font>
      <b/>
      <sz val="20"/>
      <color indexed="8"/>
      <name val="Calibri Light"/>
      <family val="2"/>
    </font>
    <font>
      <b/>
      <sz val="10"/>
      <color indexed="8"/>
      <name val="Calibri Light"/>
      <family val="2"/>
    </font>
    <font>
      <b/>
      <sz val="10"/>
      <name val="Verdana"/>
      <family val="2"/>
    </font>
    <font>
      <b/>
      <sz val="9"/>
      <name val="Calibri Light"/>
      <family val="2"/>
    </font>
    <font>
      <b/>
      <sz val="8"/>
      <name val="Verdana"/>
      <family val="2"/>
    </font>
    <font>
      <sz val="9"/>
      <name val="Calibri Light"/>
      <family val="2"/>
    </font>
    <font>
      <b/>
      <sz val="10"/>
      <name val="Calibri Light"/>
      <family val="2"/>
    </font>
    <font>
      <sz val="8"/>
      <name val="Verdana"/>
      <family val="2"/>
    </font>
    <font>
      <sz val="9"/>
      <name val="Calibri Light"/>
      <family val="2"/>
      <charset val="238"/>
    </font>
    <font>
      <sz val="8"/>
      <name val="Verdana"/>
      <family val="2"/>
      <charset val="238"/>
    </font>
    <font>
      <b/>
      <i/>
      <sz val="8"/>
      <name val="Verdana"/>
      <family val="2"/>
    </font>
    <font>
      <b/>
      <i/>
      <sz val="9"/>
      <name val="Arial"/>
      <family val="2"/>
      <charset val="238"/>
    </font>
    <font>
      <b/>
      <sz val="8"/>
      <color rgb="FF000000"/>
      <name val="Arial"/>
      <family val="2"/>
      <charset val="238"/>
    </font>
    <font>
      <b/>
      <sz val="9"/>
      <color rgb="FF000000"/>
      <name val="Arial"/>
      <family val="2"/>
      <charset val="238"/>
    </font>
    <font>
      <sz val="8"/>
      <color rgb="FF000000"/>
      <name val="Arial"/>
      <family val="2"/>
      <charset val="238"/>
    </font>
    <font>
      <b/>
      <i/>
      <sz val="9"/>
      <color rgb="FF000000"/>
      <name val="Arial"/>
      <family val="2"/>
      <charset val="238"/>
    </font>
    <font>
      <i/>
      <sz val="8"/>
      <name val="Verdana"/>
      <family val="2"/>
    </font>
    <font>
      <i/>
      <sz val="9"/>
      <name val="Arial"/>
      <family val="2"/>
      <charset val="238"/>
    </font>
    <font>
      <i/>
      <sz val="8"/>
      <name val="Arial"/>
      <family val="2"/>
      <charset val="238"/>
    </font>
    <font>
      <b/>
      <sz val="9"/>
      <color theme="4"/>
      <name val="Arial"/>
      <family val="2"/>
      <charset val="238"/>
    </font>
    <font>
      <b/>
      <i/>
      <sz val="8"/>
      <name val="Verdana"/>
      <family val="2"/>
      <charset val="1"/>
    </font>
    <font>
      <sz val="8"/>
      <name val="Verdana"/>
      <family val="2"/>
      <charset val="1"/>
    </font>
    <font>
      <b/>
      <i/>
      <sz val="8"/>
      <color theme="1"/>
      <name val="Verdana"/>
      <family val="2"/>
    </font>
    <font>
      <b/>
      <i/>
      <sz val="9"/>
      <color theme="1"/>
      <name val="Arial"/>
      <family val="2"/>
      <charset val="238"/>
    </font>
    <font>
      <sz val="8"/>
      <color theme="1"/>
      <name val="Verdana"/>
      <family val="2"/>
    </font>
    <font>
      <b/>
      <sz val="9"/>
      <name val="Calibri Light"/>
      <family val="2"/>
      <charset val="238"/>
    </font>
    <font>
      <sz val="9"/>
      <name val="Arial CE"/>
      <family val="2"/>
      <charset val="238"/>
    </font>
    <font>
      <sz val="10"/>
      <name val="Arial"/>
      <family val="2"/>
      <charset val="238"/>
    </font>
    <font>
      <sz val="12"/>
      <name val="Arial CE"/>
      <charset val="238"/>
    </font>
    <font>
      <b/>
      <sz val="9"/>
      <name val="Arial Narrow"/>
      <family val="2"/>
      <charset val="238"/>
    </font>
    <font>
      <sz val="10"/>
      <name val="Arial Narrow"/>
      <family val="2"/>
      <charset val="238"/>
    </font>
    <font>
      <b/>
      <sz val="10"/>
      <name val="Arial Narrow"/>
      <family val="2"/>
      <charset val="238"/>
    </font>
    <font>
      <b/>
      <sz val="13"/>
      <color rgb="FFFF0000"/>
      <name val="Tahoma"/>
      <family val="2"/>
    </font>
    <font>
      <sz val="13"/>
      <name val="Tahoma"/>
      <family val="2"/>
    </font>
    <font>
      <b/>
      <sz val="13"/>
      <name val="Tahoma"/>
      <family val="2"/>
    </font>
    <font>
      <b/>
      <sz val="7"/>
      <name val="Tahoma"/>
      <family val="2"/>
      <charset val="238"/>
    </font>
    <font>
      <sz val="9"/>
      <name val="Tahoma"/>
      <family val="2"/>
    </font>
    <font>
      <b/>
      <sz val="9"/>
      <name val="Tahoma"/>
      <family val="2"/>
      <charset val="238"/>
    </font>
    <font>
      <b/>
      <sz val="9"/>
      <name val="Tahoma"/>
      <family val="2"/>
      <charset val="1"/>
    </font>
    <font>
      <b/>
      <sz val="9"/>
      <color indexed="8"/>
      <name val="Tahoma"/>
      <family val="2"/>
      <charset val="238"/>
    </font>
    <font>
      <sz val="9"/>
      <name val="Tahoma"/>
      <family val="2"/>
      <charset val="1"/>
    </font>
    <font>
      <sz val="10"/>
      <name val="Tahoma"/>
      <family val="2"/>
      <charset val="238"/>
    </font>
    <font>
      <sz val="10"/>
      <name val="Tahoma"/>
      <family val="2"/>
    </font>
    <font>
      <b/>
      <sz val="9"/>
      <name val="Tahoma"/>
      <family val="2"/>
    </font>
    <font>
      <sz val="9"/>
      <color theme="1"/>
      <name val="Tahoma"/>
      <family val="2"/>
    </font>
    <font>
      <sz val="9"/>
      <color rgb="FFFF0000"/>
      <name val="Tahoma"/>
      <family val="2"/>
    </font>
    <font>
      <sz val="11"/>
      <name val="Calibri"/>
      <family val="2"/>
      <scheme val="minor"/>
    </font>
    <font>
      <sz val="9"/>
      <color rgb="FFFF0000"/>
      <name val="Tahoma"/>
      <family val="2"/>
      <charset val="238"/>
    </font>
    <font>
      <vertAlign val="superscript"/>
      <sz val="9"/>
      <name val="Tahoma"/>
      <family val="2"/>
      <charset val="238"/>
    </font>
    <font>
      <sz val="10"/>
      <color rgb="FFFF0000"/>
      <name val="Tahoma"/>
      <family val="2"/>
    </font>
    <font>
      <sz val="10"/>
      <color rgb="FFFF0000"/>
      <name val="Tahoma"/>
      <family val="2"/>
      <charset val="238"/>
    </font>
    <font>
      <b/>
      <sz val="9"/>
      <color theme="1"/>
      <name val="Tahoma"/>
      <family val="2"/>
      <charset val="238"/>
    </font>
    <font>
      <sz val="9"/>
      <color theme="1"/>
      <name val="Tahoma"/>
      <family val="2"/>
      <charset val="238"/>
    </font>
    <font>
      <b/>
      <sz val="9"/>
      <color theme="1"/>
      <name val="Tahoma"/>
      <family val="2"/>
    </font>
    <font>
      <sz val="9"/>
      <color indexed="8"/>
      <name val="Tahoma"/>
      <family val="2"/>
    </font>
    <font>
      <sz val="11"/>
      <color theme="1"/>
      <name val="Calibri"/>
      <family val="2"/>
      <charset val="238"/>
    </font>
    <font>
      <vertAlign val="subscript"/>
      <sz val="10"/>
      <name val="Tahoma"/>
      <family val="2"/>
      <charset val="238"/>
    </font>
    <font>
      <vertAlign val="superscript"/>
      <sz val="10"/>
      <name val="Tahoma"/>
      <family val="2"/>
      <charset val="238"/>
    </font>
    <font>
      <sz val="9"/>
      <color rgb="FF000000"/>
      <name val="Tahoma"/>
      <family val="2"/>
    </font>
    <font>
      <sz val="11"/>
      <name val="Calibri"/>
      <family val="2"/>
    </font>
    <font>
      <i/>
      <sz val="9"/>
      <color rgb="FF000000"/>
      <name val="Tahoma"/>
      <family val="2"/>
    </font>
    <font>
      <b/>
      <sz val="9"/>
      <color indexed="8"/>
      <name val="Tahoma"/>
      <family val="2"/>
    </font>
    <font>
      <sz val="11"/>
      <color indexed="8"/>
      <name val="Calibri"/>
      <family val="2"/>
    </font>
    <font>
      <sz val="9"/>
      <color rgb="FF000000"/>
      <name val="ArialMT"/>
    </font>
    <font>
      <i/>
      <sz val="9"/>
      <color rgb="FF000000"/>
      <name val="Arial-ItalicMT"/>
    </font>
    <font>
      <b/>
      <sz val="9"/>
      <color indexed="8"/>
      <name val="Arial-BoldMT"/>
    </font>
    <font>
      <b/>
      <sz val="11"/>
      <name val="Tahoma"/>
      <family val="2"/>
      <charset val="1"/>
    </font>
    <font>
      <b/>
      <sz val="10"/>
      <name val="Tahoma"/>
      <family val="2"/>
      <charset val="238"/>
    </font>
    <font>
      <b/>
      <sz val="11"/>
      <color indexed="8"/>
      <name val="Tahoma"/>
      <family val="2"/>
      <charset val="238"/>
    </font>
    <font>
      <b/>
      <sz val="10"/>
      <color indexed="8"/>
      <name val="Tahoma"/>
      <family val="2"/>
      <charset val="238"/>
    </font>
    <font>
      <b/>
      <sz val="11"/>
      <name val="Tahoma"/>
      <family val="2"/>
      <charset val="238"/>
    </font>
  </fonts>
  <fills count="86">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11"/>
      </patternFill>
    </fill>
    <fill>
      <patternFill patternType="solid">
        <fgColor indexed="4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indexed="22"/>
        <bgColor indexed="31"/>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4"/>
        <bgColor indexed="31"/>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9"/>
      </patternFill>
    </fill>
    <fill>
      <patternFill patternType="solid">
        <fgColor indexed="22"/>
        <bgColor indexed="64"/>
      </patternFill>
    </fill>
    <fill>
      <patternFill patternType="solid">
        <fgColor indexed="55"/>
        <bgColor indexed="64"/>
      </patternFill>
    </fill>
    <fill>
      <patternFill patternType="solid">
        <fgColor indexed="42"/>
        <bgColor indexed="27"/>
      </patternFill>
    </fill>
    <fill>
      <patternFill patternType="solid">
        <fgColor indexed="43"/>
        <bgColor indexed="64"/>
      </patternFill>
    </fill>
    <fill>
      <patternFill patternType="solid">
        <fgColor indexed="26"/>
        <bgColor indexed="64"/>
      </patternFill>
    </fill>
    <fill>
      <patternFill patternType="solid">
        <fgColor rgb="FFC0C0C0"/>
        <bgColor indexed="64"/>
      </patternFill>
    </fill>
    <fill>
      <patternFill patternType="solid">
        <fgColor rgb="FF92D050"/>
        <bgColor indexed="64"/>
      </patternFill>
    </fill>
    <fill>
      <patternFill patternType="solid">
        <fgColor theme="2"/>
        <bgColor indexed="64"/>
      </patternFill>
    </fill>
    <fill>
      <patternFill patternType="solid">
        <fgColor indexed="9"/>
        <bgColor indexed="64"/>
      </patternFill>
    </fill>
    <fill>
      <patternFill patternType="solid">
        <fgColor rgb="FFCCCCCC"/>
        <bgColor rgb="FFCCCCCC"/>
      </patternFill>
    </fill>
    <fill>
      <patternFill patternType="solid">
        <fgColor indexed="9"/>
        <bgColor indexed="26"/>
      </patternFill>
    </fill>
  </fills>
  <borders count="94">
    <border>
      <left/>
      <right/>
      <top/>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indexed="64"/>
      </bottom>
      <diagonal/>
    </border>
    <border>
      <left style="thin">
        <color indexed="64"/>
      </left>
      <right style="hair">
        <color indexed="64"/>
      </right>
      <top style="thick">
        <color indexed="64"/>
      </top>
      <bottom/>
      <diagonal/>
    </border>
    <border>
      <left style="hair">
        <color indexed="64"/>
      </left>
      <right style="hair">
        <color indexed="64"/>
      </right>
      <top style="thick">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hair">
        <color indexed="64"/>
      </right>
      <top style="hair">
        <color indexed="64"/>
      </top>
      <bottom style="hair">
        <color indexed="64"/>
      </bottom>
      <diagonal/>
    </border>
    <border>
      <left/>
      <right style="thin">
        <color indexed="64"/>
      </right>
      <top/>
      <bottom/>
      <diagonal/>
    </border>
    <border>
      <left style="thin">
        <color indexed="8"/>
      </left>
      <right/>
      <top style="thin">
        <color indexed="64"/>
      </top>
      <bottom style="thin">
        <color indexed="64"/>
      </bottom>
      <diagonal/>
    </border>
    <border>
      <left style="thin">
        <color indexed="64"/>
      </left>
      <right style="thin">
        <color indexed="8"/>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right style="thin">
        <color indexed="8"/>
      </right>
      <top/>
      <bottom style="thin">
        <color indexed="8"/>
      </bottom>
      <diagonal/>
    </border>
    <border>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right/>
      <top style="hair">
        <color indexed="8"/>
      </top>
      <bottom style="double">
        <color indexed="8"/>
      </bottom>
      <diagonal/>
    </border>
    <border>
      <left/>
      <right/>
      <top style="hair">
        <color indexed="8"/>
      </top>
      <bottom style="hair">
        <color indexed="8"/>
      </bottom>
      <diagonal/>
    </border>
    <border>
      <left/>
      <right/>
      <top style="hair">
        <color indexed="8"/>
      </top>
      <bottom style="thin">
        <color indexed="8"/>
      </bottom>
      <diagonal/>
    </border>
    <border>
      <left/>
      <right/>
      <top style="thin">
        <color rgb="FF000000"/>
      </top>
      <bottom/>
      <diagonal/>
    </border>
  </borders>
  <cellStyleXfs count="1089">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pplyNumberFormat="0" applyFill="0" applyBorder="0" applyProtection="0">
      <alignment vertical="top"/>
    </xf>
    <xf numFmtId="0" fontId="24" fillId="0" borderId="0" applyNumberFormat="0" applyFill="0" applyBorder="0" applyAlignment="0" applyProtection="0">
      <alignment vertical="top"/>
      <protection locked="0"/>
    </xf>
    <xf numFmtId="0" fontId="25" fillId="0" borderId="0" applyBorder="0" applyProtection="0"/>
    <xf numFmtId="43" fontId="27" fillId="0" borderId="0" applyFont="0" applyFill="0" applyBorder="0" applyAlignment="0" applyProtection="0"/>
    <xf numFmtId="0" fontId="11" fillId="0" borderId="0"/>
    <xf numFmtId="43" fontId="27" fillId="0" borderId="0" applyFont="0" applyFill="0" applyBorder="0" applyAlignment="0" applyProtection="0"/>
    <xf numFmtId="0" fontId="11" fillId="0" borderId="0"/>
    <xf numFmtId="0" fontId="25" fillId="0" borderId="0" applyBorder="0" applyProtection="0"/>
    <xf numFmtId="0" fontId="24"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3" fillId="0" borderId="0" applyNumberFormat="0" applyFill="0" applyBorder="0" applyProtection="0">
      <alignment vertical="top"/>
    </xf>
    <xf numFmtId="0" fontId="11" fillId="0" borderId="0"/>
    <xf numFmtId="0" fontId="14" fillId="0" borderId="0"/>
    <xf numFmtId="0" fontId="14" fillId="0" borderId="0"/>
    <xf numFmtId="0" fontId="12" fillId="0" borderId="0"/>
    <xf numFmtId="165" fontId="11" fillId="0" borderId="0"/>
    <xf numFmtId="0" fontId="36" fillId="0" borderId="0"/>
    <xf numFmtId="0" fontId="42" fillId="0" borderId="0"/>
    <xf numFmtId="0" fontId="14" fillId="0" borderId="0"/>
    <xf numFmtId="0" fontId="98" fillId="13" borderId="0" applyNumberFormat="0" applyBorder="0" applyAlignment="0" applyProtection="0"/>
    <xf numFmtId="0" fontId="11" fillId="0" borderId="0"/>
    <xf numFmtId="0" fontId="11" fillId="0" borderId="0"/>
    <xf numFmtId="0" fontId="98" fillId="29" borderId="0" applyNumberFormat="0" applyBorder="0" applyAlignment="0" applyProtection="0"/>
    <xf numFmtId="0" fontId="43" fillId="0" borderId="0" applyNumberFormat="0" applyFill="0" applyBorder="0" applyAlignment="0" applyProtection="0">
      <alignment vertical="top"/>
      <protection locked="0"/>
    </xf>
    <xf numFmtId="0" fontId="98" fillId="9" borderId="0" applyNumberFormat="0" applyBorder="0" applyAlignment="0" applyProtection="0"/>
    <xf numFmtId="0" fontId="11" fillId="0" borderId="0"/>
    <xf numFmtId="0" fontId="58" fillId="58" borderId="0" applyNumberFormat="0" applyBorder="0" applyAlignment="0" applyProtection="0"/>
    <xf numFmtId="0" fontId="44" fillId="0" borderId="0"/>
    <xf numFmtId="0" fontId="12" fillId="0" borderId="0"/>
    <xf numFmtId="0" fontId="40" fillId="32"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38"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11" fillId="46" borderId="12" applyNumberFormat="0" applyFont="0" applyAlignment="0" applyProtection="0"/>
    <xf numFmtId="0" fontId="11" fillId="46" borderId="12" applyNumberFormat="0" applyFont="0" applyAlignment="0" applyProtection="0"/>
    <xf numFmtId="0" fontId="46" fillId="34" borderId="0" applyNumberFormat="0" applyBorder="0" applyAlignment="0" applyProtection="0"/>
    <xf numFmtId="0" fontId="46" fillId="34"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7" fillId="51" borderId="13" applyNumberFormat="0" applyAlignment="0" applyProtection="0"/>
    <xf numFmtId="0" fontId="47" fillId="51" borderId="13" applyNumberFormat="0" applyAlignment="0" applyProtection="0"/>
    <xf numFmtId="0" fontId="48" fillId="51" borderId="14" applyNumberFormat="0" applyAlignment="0" applyProtection="0"/>
    <xf numFmtId="0" fontId="48" fillId="51" borderId="14" applyNumberFormat="0" applyAlignment="0" applyProtection="0"/>
    <xf numFmtId="0" fontId="49" fillId="0" borderId="0">
      <alignment horizontal="right" vertical="top"/>
    </xf>
    <xf numFmtId="0" fontId="50" fillId="0" borderId="0">
      <alignment horizontal="justify" vertical="top" wrapText="1"/>
    </xf>
    <xf numFmtId="0" fontId="49" fillId="0" borderId="0">
      <alignment horizontal="left"/>
    </xf>
    <xf numFmtId="0" fontId="50" fillId="0" borderId="0">
      <alignment horizontal="right"/>
    </xf>
    <xf numFmtId="4" fontId="50" fillId="0" borderId="0">
      <alignment horizontal="right" wrapText="1"/>
    </xf>
    <xf numFmtId="0" fontId="50" fillId="0" borderId="0">
      <alignment horizontal="right"/>
    </xf>
    <xf numFmtId="4" fontId="50" fillId="0" borderId="0">
      <alignment horizontal="right"/>
    </xf>
    <xf numFmtId="0" fontId="51" fillId="33" borderId="0" applyNumberFormat="0" applyBorder="0" applyAlignment="0" applyProtection="0"/>
    <xf numFmtId="0" fontId="51" fillId="33" borderId="0" applyNumberFormat="0" applyBorder="0" applyAlignment="0" applyProtection="0"/>
    <xf numFmtId="0" fontId="52" fillId="0" borderId="15" applyNumberFormat="0" applyFill="0" applyAlignment="0" applyProtection="0"/>
    <xf numFmtId="0" fontId="52" fillId="0" borderId="15"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1" fillId="0" borderId="0"/>
    <xf numFmtId="0" fontId="1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6" fillId="0" borderId="0"/>
    <xf numFmtId="0" fontId="56" fillId="0" borderId="0"/>
    <xf numFmtId="0" fontId="11" fillId="0" borderId="0"/>
    <xf numFmtId="0" fontId="56" fillId="0" borderId="0"/>
    <xf numFmtId="0" fontId="56" fillId="0" borderId="0"/>
    <xf numFmtId="0" fontId="5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6" fillId="0" borderId="0"/>
    <xf numFmtId="0" fontId="56" fillId="0" borderId="0"/>
    <xf numFmtId="0" fontId="56" fillId="0" borderId="0"/>
    <xf numFmtId="0" fontId="56" fillId="0" borderId="0"/>
    <xf numFmtId="0" fontId="5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57" fillId="52" borderId="0" applyNumberFormat="0" applyBorder="0" applyAlignment="0" applyProtection="0"/>
    <xf numFmtId="0" fontId="57" fillId="52" borderId="0" applyNumberFormat="0" applyBorder="0" applyAlignment="0" applyProtection="0"/>
    <xf numFmtId="0" fontId="11" fillId="0" borderId="0"/>
    <xf numFmtId="0" fontId="98" fillId="25" borderId="0" applyNumberFormat="0" applyBorder="0" applyAlignment="0" applyProtection="0"/>
    <xf numFmtId="0" fontId="11" fillId="0" borderId="0"/>
    <xf numFmtId="0" fontId="13" fillId="0" borderId="0">
      <alignment horizontal="left" vertical="top" wrapText="1"/>
    </xf>
    <xf numFmtId="0" fontId="22" fillId="0" borderId="0"/>
    <xf numFmtId="0" fontId="11" fillId="0" borderId="0"/>
    <xf numFmtId="0" fontId="58" fillId="0" borderId="0"/>
    <xf numFmtId="0" fontId="22" fillId="0" borderId="0"/>
    <xf numFmtId="0" fontId="59" fillId="0" borderId="0"/>
    <xf numFmtId="0" fontId="60"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ont="0" applyFill="0" applyBorder="0" applyAlignment="0" applyProtection="0"/>
    <xf numFmtId="0" fontId="61" fillId="0" borderId="18" applyNumberFormat="0" applyFill="0" applyAlignment="0" applyProtection="0"/>
    <xf numFmtId="0" fontId="61" fillId="0" borderId="18" applyNumberFormat="0" applyFill="0" applyAlignment="0" applyProtection="0"/>
    <xf numFmtId="0" fontId="62" fillId="53" borderId="19" applyNumberFormat="0" applyAlignment="0" applyProtection="0"/>
    <xf numFmtId="0" fontId="62" fillId="53" borderId="19" applyNumberFormat="0" applyAlignment="0" applyProtection="0"/>
    <xf numFmtId="0" fontId="12" fillId="0" borderId="0"/>
    <xf numFmtId="0" fontId="14" fillId="0" borderId="0"/>
    <xf numFmtId="0" fontId="63" fillId="0" borderId="0"/>
    <xf numFmtId="0" fontId="42" fillId="0" borderId="0"/>
    <xf numFmtId="0" fontId="12" fillId="0" borderId="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41" fillId="0" borderId="20" applyNumberFormat="0" applyFill="0" applyAlignment="0" applyProtection="0"/>
    <xf numFmtId="0" fontId="41" fillId="0" borderId="20" applyNumberFormat="0" applyFill="0" applyAlignment="0" applyProtection="0"/>
    <xf numFmtId="0" fontId="66" fillId="37" borderId="14" applyNumberFormat="0" applyAlignment="0" applyProtection="0"/>
    <xf numFmtId="0" fontId="66" fillId="37" borderId="14" applyNumberFormat="0" applyAlignment="0" applyProtection="0"/>
    <xf numFmtId="0" fontId="67" fillId="0" borderId="0" applyNumberFormat="0" applyFill="0" applyBorder="0" applyAlignment="0" applyProtection="0"/>
    <xf numFmtId="0" fontId="22" fillId="0" borderId="0"/>
    <xf numFmtId="0" fontId="22" fillId="0" borderId="0"/>
    <xf numFmtId="166" fontId="11" fillId="0" borderId="0" applyFont="0" applyFill="0" applyBorder="0" applyAlignment="0" applyProtection="0"/>
    <xf numFmtId="167" fontId="11" fillId="0" borderId="0" applyFont="0" applyFill="0" applyBorder="0" applyAlignment="0" applyProtection="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6" fontId="11" fillId="0" borderId="0" applyFont="0" applyFill="0" applyBorder="0" applyAlignment="0" applyProtection="0"/>
    <xf numFmtId="0" fontId="11" fillId="0" borderId="0"/>
    <xf numFmtId="170" fontId="11" fillId="0" borderId="0" applyFill="0" applyBorder="0" applyAlignment="0" applyProtection="0"/>
    <xf numFmtId="0" fontId="12" fillId="0" borderId="0"/>
    <xf numFmtId="0" fontId="11" fillId="0" borderId="0"/>
    <xf numFmtId="166" fontId="11" fillId="0" borderId="0" applyFont="0" applyFill="0" applyBorder="0" applyAlignment="0" applyProtection="0"/>
    <xf numFmtId="0" fontId="12" fillId="0" borderId="0"/>
    <xf numFmtId="0" fontId="11" fillId="0" borderId="0"/>
    <xf numFmtId="0" fontId="14" fillId="0" borderId="0"/>
    <xf numFmtId="168" fontId="11" fillId="0" borderId="0" applyFill="0" applyBorder="0" applyAlignment="0" applyProtection="0"/>
    <xf numFmtId="168" fontId="11" fillId="0" borderId="0" applyFill="0" applyBorder="0" applyAlignment="0" applyProtection="0"/>
    <xf numFmtId="43" fontId="11" fillId="0" borderId="0" applyFill="0" applyBorder="0" applyAlignment="0" applyProtection="0"/>
    <xf numFmtId="168" fontId="11" fillId="0" borderId="0" applyFill="0" applyBorder="0" applyAlignment="0" applyProtection="0"/>
    <xf numFmtId="168" fontId="11" fillId="0" borderId="0" applyFill="0" applyBorder="0" applyAlignment="0" applyProtection="0"/>
    <xf numFmtId="43" fontId="11" fillId="0" borderId="0" applyFill="0" applyBorder="0" applyAlignment="0" applyProtection="0"/>
    <xf numFmtId="169" fontId="68" fillId="0" borderId="0" applyFill="0" applyBorder="0" applyAlignment="0" applyProtection="0"/>
    <xf numFmtId="168" fontId="11" fillId="0" borderId="0" applyFill="0" applyBorder="0" applyAlignment="0" applyProtection="0"/>
    <xf numFmtId="170" fontId="68" fillId="0" borderId="0" applyFill="0" applyBorder="0" applyAlignment="0" applyProtection="0"/>
    <xf numFmtId="171" fontId="68" fillId="0" borderId="0" applyFill="0" applyBorder="0" applyAlignment="0" applyProtection="0"/>
    <xf numFmtId="168" fontId="68" fillId="0" borderId="0" applyFill="0" applyBorder="0" applyAlignment="0" applyProtection="0"/>
    <xf numFmtId="168" fontId="68" fillId="0" borderId="0" applyFill="0" applyBorder="0" applyAlignment="0" applyProtection="0"/>
    <xf numFmtId="168" fontId="68" fillId="0" borderId="0" applyFill="0" applyBorder="0" applyAlignment="0" applyProtection="0"/>
    <xf numFmtId="168" fontId="68" fillId="0" borderId="0" applyFill="0" applyBorder="0" applyAlignment="0" applyProtection="0"/>
    <xf numFmtId="168" fontId="68"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0" fontId="11" fillId="0" borderId="0" applyFill="0" applyBorder="0" applyAlignment="0" applyProtection="0"/>
    <xf numFmtId="170" fontId="68" fillId="0" borderId="0" applyFill="0" applyBorder="0" applyAlignment="0" applyProtection="0"/>
    <xf numFmtId="171" fontId="68" fillId="0" borderId="0" applyFill="0" applyBorder="0" applyAlignment="0" applyProtection="0"/>
    <xf numFmtId="170" fontId="68" fillId="0" borderId="0" applyFill="0" applyBorder="0" applyAlignment="0" applyProtection="0"/>
    <xf numFmtId="171" fontId="68" fillId="0" borderId="0" applyFill="0" applyBorder="0" applyAlignment="0" applyProtection="0"/>
    <xf numFmtId="170" fontId="68"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8" fontId="68" fillId="0" borderId="0" applyFill="0" applyBorder="0" applyAlignment="0" applyProtection="0"/>
    <xf numFmtId="168" fontId="68" fillId="0" borderId="0" applyFill="0" applyBorder="0" applyAlignment="0" applyProtection="0"/>
    <xf numFmtId="168" fontId="68" fillId="0" borderId="0" applyFill="0" applyBorder="0" applyAlignment="0" applyProtection="0"/>
    <xf numFmtId="168" fontId="11" fillId="0" borderId="0" applyFill="0" applyBorder="0" applyAlignment="0" applyProtection="0"/>
    <xf numFmtId="171" fontId="11" fillId="0" borderId="0" applyFill="0" applyBorder="0" applyAlignment="0" applyProtection="0"/>
    <xf numFmtId="170" fontId="11" fillId="0" borderId="0" applyFill="0" applyBorder="0" applyAlignment="0" applyProtection="0"/>
    <xf numFmtId="168" fontId="11" fillId="0" borderId="0" applyFill="0" applyBorder="0" applyAlignment="0" applyProtection="0"/>
    <xf numFmtId="168" fontId="11" fillId="0" borderId="0" applyFill="0" applyBorder="0" applyAlignment="0" applyProtection="0"/>
    <xf numFmtId="168" fontId="11" fillId="0" borderId="0" applyFill="0" applyBorder="0" applyAlignment="0" applyProtection="0"/>
    <xf numFmtId="168" fontId="11" fillId="0" borderId="0" applyFill="0" applyBorder="0" applyAlignment="0" applyProtection="0"/>
    <xf numFmtId="168" fontId="11" fillId="0" borderId="0" applyFill="0" applyBorder="0" applyAlignment="0" applyProtection="0"/>
    <xf numFmtId="168" fontId="11" fillId="0" borderId="0" applyFill="0" applyBorder="0" applyAlignment="0" applyProtection="0"/>
    <xf numFmtId="168" fontId="68" fillId="0" borderId="0" applyFill="0" applyBorder="0" applyAlignment="0" applyProtection="0"/>
    <xf numFmtId="43" fontId="68"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2" fillId="0" borderId="0" applyFont="0" applyFill="0" applyBorder="0" applyAlignment="0" applyProtection="0"/>
    <xf numFmtId="168" fontId="11" fillId="0" borderId="0" applyFill="0" applyBorder="0" applyAlignment="0" applyProtection="0"/>
    <xf numFmtId="168" fontId="11" fillId="0" borderId="0" applyFill="0" applyBorder="0" applyAlignment="0" applyProtection="0"/>
    <xf numFmtId="168" fontId="11" fillId="0" borderId="0" applyFill="0" applyBorder="0" applyAlignment="0" applyProtection="0"/>
    <xf numFmtId="168" fontId="11" fillId="0" borderId="0" applyFill="0" applyBorder="0" applyAlignment="0" applyProtection="0"/>
    <xf numFmtId="168" fontId="11" fillId="0" borderId="0" applyFill="0" applyBorder="0" applyAlignment="0" applyProtection="0"/>
    <xf numFmtId="168" fontId="11" fillId="0" borderId="0" applyFill="0" applyBorder="0" applyAlignment="0" applyProtection="0"/>
    <xf numFmtId="168" fontId="11" fillId="0" borderId="0" applyFill="0" applyBorder="0" applyAlignment="0" applyProtection="0"/>
    <xf numFmtId="0" fontId="11" fillId="0" borderId="0"/>
    <xf numFmtId="0" fontId="11" fillId="0" borderId="0"/>
    <xf numFmtId="0" fontId="58" fillId="57" borderId="0" applyNumberFormat="0" applyBorder="0" applyAlignment="0" applyProtection="0"/>
    <xf numFmtId="0" fontId="58" fillId="56" borderId="0" applyNumberFormat="0" applyBorder="0" applyAlignment="0" applyProtection="0"/>
    <xf numFmtId="0" fontId="58" fillId="55" borderId="0" applyNumberFormat="0" applyBorder="0" applyAlignment="0" applyProtection="0"/>
    <xf numFmtId="0" fontId="11" fillId="0" borderId="0"/>
    <xf numFmtId="0" fontId="98" fillId="21" borderId="0" applyNumberFormat="0" applyBorder="0" applyAlignment="0" applyProtection="0"/>
    <xf numFmtId="0" fontId="98" fillId="17"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1" fillId="0" borderId="0"/>
    <xf numFmtId="0" fontId="22" fillId="0" borderId="0"/>
    <xf numFmtId="0" fontId="22" fillId="0" borderId="0"/>
    <xf numFmtId="0" fontId="11" fillId="0" borderId="0"/>
    <xf numFmtId="0" fontId="11" fillId="0" borderId="0"/>
    <xf numFmtId="0" fontId="11" fillId="0" borderId="0"/>
    <xf numFmtId="0" fontId="12" fillId="0" borderId="0"/>
    <xf numFmtId="0" fontId="14" fillId="0" borderId="0"/>
    <xf numFmtId="0" fontId="12" fillId="0" borderId="0"/>
    <xf numFmtId="0" fontId="12" fillId="0" borderId="0"/>
    <xf numFmtId="0" fontId="11" fillId="0" borderId="0"/>
    <xf numFmtId="0" fontId="11" fillId="0" borderId="0"/>
    <xf numFmtId="44" fontId="11" fillId="0" borderId="0" applyFont="0" applyFill="0" applyBorder="0" applyAlignment="0" applyProtection="0"/>
    <xf numFmtId="0" fontId="69" fillId="0" borderId="0">
      <alignment horizontal="justify" vertical="top" wrapText="1"/>
    </xf>
    <xf numFmtId="0" fontId="36" fillId="0" borderId="0"/>
    <xf numFmtId="0" fontId="11" fillId="0" borderId="0"/>
    <xf numFmtId="0" fontId="69" fillId="0" borderId="0">
      <alignment horizontal="justify" wrapText="1"/>
    </xf>
    <xf numFmtId="0" fontId="69" fillId="0" borderId="0">
      <alignment horizontal="justify" wrapText="1"/>
    </xf>
    <xf numFmtId="0" fontId="69" fillId="0" borderId="0">
      <alignment horizontal="justify" wrapText="1"/>
    </xf>
    <xf numFmtId="0" fontId="69" fillId="0" borderId="0">
      <alignment horizontal="justify" wrapText="1"/>
    </xf>
    <xf numFmtId="0" fontId="69" fillId="0" borderId="0">
      <alignment horizontal="justify" wrapText="1"/>
    </xf>
    <xf numFmtId="0" fontId="11" fillId="0" borderId="0"/>
    <xf numFmtId="0" fontId="13" fillId="0" borderId="0">
      <alignment horizontal="left" vertical="top" wrapText="1"/>
    </xf>
    <xf numFmtId="0" fontId="58" fillId="59" borderId="0" applyNumberFormat="0" applyBorder="0" applyAlignment="0" applyProtection="0"/>
    <xf numFmtId="0" fontId="58" fillId="60" borderId="0" applyNumberFormat="0" applyBorder="0" applyAlignment="0" applyProtection="0"/>
    <xf numFmtId="0" fontId="98" fillId="10" borderId="0" applyNumberFormat="0" applyBorder="0" applyAlignment="0" applyProtection="0"/>
    <xf numFmtId="0" fontId="98" fillId="14" borderId="0" applyNumberFormat="0" applyBorder="0" applyAlignment="0" applyProtection="0"/>
    <xf numFmtId="0" fontId="98" fillId="18" borderId="0" applyNumberFormat="0" applyBorder="0" applyAlignment="0" applyProtection="0"/>
    <xf numFmtId="0" fontId="98" fillId="22" borderId="0" applyNumberFormat="0" applyBorder="0" applyAlignment="0" applyProtection="0"/>
    <xf numFmtId="0" fontId="98" fillId="26" borderId="0" applyNumberFormat="0" applyBorder="0" applyAlignment="0" applyProtection="0"/>
    <xf numFmtId="0" fontId="98" fillId="30" borderId="0" applyNumberFormat="0" applyBorder="0" applyAlignment="0" applyProtection="0"/>
    <xf numFmtId="0" fontId="58" fillId="61" borderId="0" applyNumberFormat="0" applyBorder="0" applyAlignment="0" applyProtection="0"/>
    <xf numFmtId="0" fontId="58" fillId="62" borderId="0" applyNumberFormat="0" applyBorder="0" applyAlignment="0" applyProtection="0"/>
    <xf numFmtId="0" fontId="58" fillId="63" borderId="0" applyNumberFormat="0" applyBorder="0" applyAlignment="0" applyProtection="0"/>
    <xf numFmtId="0" fontId="58" fillId="58" borderId="0" applyNumberFormat="0" applyBorder="0" applyAlignment="0" applyProtection="0"/>
    <xf numFmtId="0" fontId="58" fillId="61" borderId="0" applyNumberFormat="0" applyBorder="0" applyAlignment="0" applyProtection="0"/>
    <xf numFmtId="0" fontId="58" fillId="64" borderId="0" applyNumberFormat="0" applyBorder="0" applyAlignment="0" applyProtection="0"/>
    <xf numFmtId="0" fontId="58" fillId="65" borderId="0" applyNumberFormat="0" applyBorder="0" applyAlignment="0" applyProtection="0"/>
    <xf numFmtId="0" fontId="58" fillId="65" borderId="0" applyNumberFormat="0" applyBorder="0" applyAlignment="0" applyProtection="0"/>
    <xf numFmtId="0" fontId="58" fillId="65" borderId="0" applyNumberFormat="0" applyBorder="0" applyAlignment="0" applyProtection="0"/>
    <xf numFmtId="0" fontId="99" fillId="11" borderId="0" applyNumberFormat="0" applyBorder="0" applyAlignment="0" applyProtection="0"/>
    <xf numFmtId="0" fontId="99" fillId="15" borderId="0" applyNumberFormat="0" applyBorder="0" applyAlignment="0" applyProtection="0"/>
    <xf numFmtId="0" fontId="99" fillId="19" borderId="0" applyNumberFormat="0" applyBorder="0" applyAlignment="0" applyProtection="0"/>
    <xf numFmtId="0" fontId="99" fillId="23" borderId="0" applyNumberFormat="0" applyBorder="0" applyAlignment="0" applyProtection="0"/>
    <xf numFmtId="0" fontId="99" fillId="27" borderId="0" applyNumberFormat="0" applyBorder="0" applyAlignment="0" applyProtection="0"/>
    <xf numFmtId="0" fontId="99" fillId="31" borderId="0" applyNumberFormat="0" applyBorder="0" applyAlignment="0" applyProtection="0"/>
    <xf numFmtId="0" fontId="80" fillId="66" borderId="0" applyNumberFormat="0" applyBorder="0" applyAlignment="0" applyProtection="0"/>
    <xf numFmtId="0" fontId="80" fillId="62" borderId="0" applyNumberFormat="0" applyBorder="0" applyAlignment="0" applyProtection="0"/>
    <xf numFmtId="0" fontId="80" fillId="63" borderId="0" applyNumberFormat="0" applyBorder="0" applyAlignment="0" applyProtection="0"/>
    <xf numFmtId="0" fontId="80" fillId="67" borderId="0" applyNumberFormat="0" applyBorder="0" applyAlignment="0" applyProtection="0"/>
    <xf numFmtId="0" fontId="80" fillId="68" borderId="0" applyNumberFormat="0" applyBorder="0" applyAlignment="0" applyProtection="0"/>
    <xf numFmtId="0" fontId="80" fillId="69" borderId="0" applyNumberFormat="0" applyBorder="0" applyAlignment="0" applyProtection="0"/>
    <xf numFmtId="0" fontId="80" fillId="70" borderId="0" applyNumberFormat="0" applyBorder="0" applyAlignment="0" applyProtection="0"/>
    <xf numFmtId="0" fontId="80" fillId="71" borderId="0" applyNumberFormat="0" applyBorder="0" applyAlignment="0" applyProtection="0"/>
    <xf numFmtId="0" fontId="80" fillId="72" borderId="0" applyNumberFormat="0" applyBorder="0" applyAlignment="0" applyProtection="0"/>
    <xf numFmtId="0" fontId="80" fillId="67" borderId="0" applyNumberFormat="0" applyBorder="0" applyAlignment="0" applyProtection="0"/>
    <xf numFmtId="0" fontId="80" fillId="68" borderId="0" applyNumberFormat="0" applyBorder="0" applyAlignment="0" applyProtection="0"/>
    <xf numFmtId="0" fontId="80" fillId="73" borderId="0" applyNumberFormat="0" applyBorder="0" applyAlignment="0" applyProtection="0"/>
    <xf numFmtId="0" fontId="99" fillId="8" borderId="0" applyNumberFormat="0" applyBorder="0" applyAlignment="0" applyProtection="0"/>
    <xf numFmtId="0" fontId="99" fillId="12" borderId="0" applyNumberFormat="0" applyBorder="0" applyAlignment="0" applyProtection="0"/>
    <xf numFmtId="0" fontId="99" fillId="16" borderId="0" applyNumberFormat="0" applyBorder="0" applyAlignment="0" applyProtection="0"/>
    <xf numFmtId="0" fontId="99" fillId="20" borderId="0" applyNumberFormat="0" applyBorder="0" applyAlignment="0" applyProtection="0"/>
    <xf numFmtId="0" fontId="99" fillId="24" borderId="0" applyNumberFormat="0" applyBorder="0" applyAlignment="0" applyProtection="0"/>
    <xf numFmtId="0" fontId="99" fillId="28" borderId="0" applyNumberFormat="0" applyBorder="0" applyAlignment="0" applyProtection="0"/>
    <xf numFmtId="0" fontId="100" fillId="5" borderId="7" applyNumberFormat="0" applyAlignment="0" applyProtection="0"/>
    <xf numFmtId="0" fontId="81" fillId="56" borderId="0" applyNumberFormat="0" applyBorder="0" applyAlignment="0" applyProtection="0"/>
    <xf numFmtId="0" fontId="101" fillId="5" borderId="6" applyNumberFormat="0" applyAlignment="0" applyProtection="0"/>
    <xf numFmtId="0" fontId="11" fillId="74" borderId="12" applyNumberFormat="0" applyAlignment="0" applyProtection="0"/>
    <xf numFmtId="0" fontId="11" fillId="74" borderId="12" applyNumberFormat="0" applyAlignment="0" applyProtection="0"/>
    <xf numFmtId="0" fontId="11" fillId="74" borderId="12" applyNumberFormat="0" applyAlignment="0" applyProtection="0"/>
    <xf numFmtId="0" fontId="11" fillId="74" borderId="12" applyNumberFormat="0" applyAlignment="0" applyProtection="0"/>
    <xf numFmtId="0" fontId="11" fillId="74" borderId="12" applyNumberFormat="0" applyAlignment="0" applyProtection="0"/>
    <xf numFmtId="0" fontId="82" fillId="75" borderId="14" applyNumberFormat="0" applyAlignment="0" applyProtection="0"/>
    <xf numFmtId="0" fontId="83" fillId="76" borderId="19" applyNumberFormat="0" applyAlignment="0" applyProtection="0"/>
    <xf numFmtId="173" fontId="11" fillId="0" borderId="0" applyFill="0" applyBorder="0" applyAlignment="0" applyProtection="0"/>
    <xf numFmtId="170" fontId="11" fillId="0" borderId="0" applyFill="0" applyBorder="0" applyAlignment="0" applyProtection="0"/>
    <xf numFmtId="170" fontId="11" fillId="0" borderId="0" applyFill="0" applyBorder="0" applyAlignment="0" applyProtection="0"/>
    <xf numFmtId="170" fontId="11" fillId="0" borderId="0" applyFill="0" applyBorder="0" applyAlignment="0" applyProtection="0"/>
    <xf numFmtId="166" fontId="12" fillId="0" borderId="0" applyFont="0" applyFill="0" applyBorder="0" applyAlignment="0" applyProtection="0"/>
    <xf numFmtId="166" fontId="11" fillId="0" borderId="0" applyFont="0" applyFill="0" applyBorder="0" applyAlignment="0" applyProtection="0"/>
    <xf numFmtId="166" fontId="12" fillId="0" borderId="0" applyFont="0" applyFill="0" applyBorder="0" applyAlignment="0" applyProtection="0"/>
    <xf numFmtId="170" fontId="11" fillId="0" borderId="0" applyFill="0" applyBorder="0" applyAlignment="0" applyProtection="0"/>
    <xf numFmtId="170" fontId="11" fillId="0" borderId="0" applyFill="0" applyBorder="0" applyAlignment="0" applyProtection="0"/>
    <xf numFmtId="166" fontId="11" fillId="0" borderId="0" applyFont="0" applyFill="0" applyBorder="0" applyAlignment="0" applyProtection="0"/>
    <xf numFmtId="166" fontId="5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2" fillId="0" borderId="0" applyFont="0" applyFill="0" applyBorder="0" applyAlignment="0" applyProtection="0"/>
    <xf numFmtId="175" fontId="11"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70" fontId="11" fillId="0" borderId="0" applyFill="0" applyBorder="0" applyAlignment="0" applyProtection="0"/>
    <xf numFmtId="170" fontId="11" fillId="0" borderId="0" applyFill="0" applyBorder="0" applyAlignment="0" applyProtection="0"/>
    <xf numFmtId="170" fontId="11" fillId="0" borderId="0" applyFill="0" applyBorder="0" applyAlignment="0" applyProtection="0"/>
    <xf numFmtId="170" fontId="11" fillId="0" borderId="0" applyFill="0" applyBorder="0" applyAlignment="0" applyProtection="0"/>
    <xf numFmtId="170" fontId="11"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0" fontId="11" fillId="0" borderId="0" applyFill="0" applyBorder="0" applyAlignment="0" applyProtection="0"/>
    <xf numFmtId="170" fontId="11" fillId="0" borderId="0" applyFill="0" applyBorder="0" applyAlignment="0" applyProtection="0"/>
    <xf numFmtId="170" fontId="11" fillId="0" borderId="0" applyFill="0" applyBorder="0" applyAlignment="0" applyProtection="0"/>
    <xf numFmtId="166" fontId="11" fillId="0" borderId="0" applyFill="0" applyBorder="0" applyAlignment="0" applyProtection="0"/>
    <xf numFmtId="166" fontId="11" fillId="0" borderId="0" applyFill="0" applyBorder="0" applyAlignment="0" applyProtection="0"/>
    <xf numFmtId="166" fontId="11" fillId="0" borderId="0" applyFill="0" applyBorder="0" applyAlignment="0" applyProtection="0"/>
    <xf numFmtId="166" fontId="11" fillId="0" borderId="0" applyFill="0" applyBorder="0" applyAlignment="0" applyProtection="0"/>
    <xf numFmtId="166" fontId="11" fillId="0" borderId="0" applyFill="0" applyBorder="0" applyAlignment="0" applyProtection="0"/>
    <xf numFmtId="166" fontId="12" fillId="0" borderId="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0" fontId="69" fillId="0" borderId="0" applyBorder="0" applyProtection="0">
      <alignment horizontal="left" wrapText="1" indent="1"/>
    </xf>
    <xf numFmtId="0" fontId="74" fillId="77" borderId="0" applyNumberFormat="0" applyBorder="0" applyAlignment="0" applyProtection="0"/>
    <xf numFmtId="0" fontId="74" fillId="77" borderId="0" applyNumberFormat="0" applyBorder="0" applyAlignment="0" applyProtection="0"/>
    <xf numFmtId="0" fontId="74" fillId="77" borderId="0" applyNumberFormat="0" applyBorder="0" applyAlignment="0" applyProtection="0"/>
    <xf numFmtId="0" fontId="74" fillId="77" borderId="0" applyNumberFormat="0" applyBorder="0" applyAlignment="0" applyProtection="0"/>
    <xf numFmtId="0" fontId="74" fillId="77" borderId="0" applyNumberFormat="0" applyBorder="0" applyAlignment="0" applyProtection="0"/>
    <xf numFmtId="0" fontId="102" fillId="4" borderId="6" applyNumberFormat="0" applyAlignment="0" applyProtection="0"/>
    <xf numFmtId="0" fontId="103" fillId="0" borderId="11" applyNumberFormat="0" applyFill="0" applyAlignment="0" applyProtection="0"/>
    <xf numFmtId="0" fontId="104" fillId="0" borderId="0" applyNumberFormat="0" applyFill="0" applyBorder="0" applyAlignment="0" applyProtection="0"/>
    <xf numFmtId="174" fontId="12" fillId="0" borderId="0" applyFont="0" applyFill="0" applyBorder="0" applyAlignment="0" applyProtection="0"/>
    <xf numFmtId="0" fontId="69" fillId="0" borderId="0">
      <alignment horizontal="left" wrapText="1" indent="1"/>
    </xf>
    <xf numFmtId="0" fontId="58" fillId="0" borderId="0"/>
    <xf numFmtId="0" fontId="84" fillId="0" borderId="0" applyNumberFormat="0" applyFill="0" applyBorder="0" applyAlignment="0" applyProtection="0"/>
    <xf numFmtId="0" fontId="74" fillId="77" borderId="0" applyNumberFormat="0" applyBorder="0" applyAlignment="0" applyProtection="0"/>
    <xf numFmtId="0" fontId="74" fillId="77" borderId="0" applyNumberFormat="0" applyBorder="0" applyAlignment="0" applyProtection="0"/>
    <xf numFmtId="0" fontId="74" fillId="57" borderId="0" applyNumberFormat="0" applyBorder="0" applyAlignment="0" applyProtection="0"/>
    <xf numFmtId="0" fontId="105" fillId="2" borderId="0" applyNumberFormat="0" applyBorder="0" applyAlignment="0" applyProtection="0"/>
    <xf numFmtId="0" fontId="90" fillId="0" borderId="15" applyNumberFormat="0" applyFill="0" applyAlignment="0" applyProtection="0"/>
    <xf numFmtId="0" fontId="91" fillId="0" borderId="16" applyNumberFormat="0" applyFill="0" applyAlignment="0" applyProtection="0"/>
    <xf numFmtId="0" fontId="92" fillId="0" borderId="17" applyNumberFormat="0" applyFill="0" applyAlignment="0" applyProtection="0"/>
    <xf numFmtId="0" fontId="92" fillId="0" borderId="0" applyNumberFormat="0" applyFill="0" applyBorder="0" applyAlignment="0" applyProtection="0"/>
    <xf numFmtId="0" fontId="106" fillId="0" borderId="0" applyNumberFormat="0" applyFill="0" applyBorder="0" applyAlignment="0" applyProtection="0">
      <alignment vertical="top"/>
      <protection locked="0"/>
    </xf>
    <xf numFmtId="0" fontId="85" fillId="60" borderId="14" applyNumberFormat="0" applyAlignment="0" applyProtection="0"/>
    <xf numFmtId="0" fontId="75" fillId="54" borderId="13" applyNumberFormat="0" applyAlignment="0" applyProtection="0"/>
    <xf numFmtId="0" fontId="75" fillId="54" borderId="13" applyNumberFormat="0" applyAlignment="0" applyProtection="0"/>
    <xf numFmtId="0" fontId="75" fillId="54" borderId="13" applyNumberFormat="0" applyAlignment="0" applyProtection="0"/>
    <xf numFmtId="0" fontId="75" fillId="54" borderId="13" applyNumberFormat="0" applyAlignment="0" applyProtection="0"/>
    <xf numFmtId="0" fontId="75" fillId="54" borderId="13" applyNumberFormat="0" applyAlignment="0" applyProtection="0"/>
    <xf numFmtId="4" fontId="50" fillId="0" borderId="0">
      <alignment horizontal="right"/>
    </xf>
    <xf numFmtId="0" fontId="86" fillId="0" borderId="18" applyNumberFormat="0" applyFill="0" applyAlignment="0" applyProtection="0"/>
    <xf numFmtId="0" fontId="11" fillId="0" borderId="0">
      <alignment horizontal="justify" vertical="top" wrapText="1"/>
    </xf>
    <xf numFmtId="0" fontId="55" fillId="0" borderId="0" applyNumberFormat="0" applyFill="0" applyBorder="0" applyAlignment="0" applyProtection="0"/>
    <xf numFmtId="0" fontId="87" fillId="78" borderId="0" applyNumberFormat="0" applyBorder="0" applyAlignment="0" applyProtection="0"/>
    <xf numFmtId="0" fontId="17" fillId="0" borderId="0"/>
    <xf numFmtId="0" fontId="11" fillId="0" borderId="0"/>
    <xf numFmtId="0" fontId="11" fillId="0" borderId="0"/>
    <xf numFmtId="0" fontId="77" fillId="0" borderId="0"/>
    <xf numFmtId="0" fontId="77" fillId="0" borderId="0"/>
    <xf numFmtId="0" fontId="69" fillId="0" borderId="0">
      <alignment horizontal="justify" wrapText="1"/>
    </xf>
    <xf numFmtId="0" fontId="69" fillId="0" borderId="0">
      <alignment horizontal="justify" vertical="top" wrapText="1"/>
    </xf>
    <xf numFmtId="0" fontId="11" fillId="0" borderId="0"/>
    <xf numFmtId="0" fontId="96" fillId="0" borderId="0"/>
    <xf numFmtId="0" fontId="69" fillId="0" borderId="0">
      <alignment horizontal="justify" wrapText="1"/>
    </xf>
    <xf numFmtId="0" fontId="69" fillId="0" borderId="0">
      <alignment horizontal="justify" vertical="top" wrapText="1"/>
    </xf>
    <xf numFmtId="0" fontId="11" fillId="0" borderId="0"/>
    <xf numFmtId="0" fontId="69" fillId="0" borderId="0">
      <alignment horizontal="justify" vertical="top" wrapText="1"/>
    </xf>
    <xf numFmtId="0" fontId="69" fillId="0" borderId="0">
      <alignment horizontal="justify" wrapText="1"/>
    </xf>
    <xf numFmtId="0" fontId="69" fillId="0" borderId="0">
      <alignment horizontal="justify" vertical="top" wrapText="1"/>
    </xf>
    <xf numFmtId="0" fontId="12" fillId="0" borderId="0"/>
    <xf numFmtId="0" fontId="69" fillId="0" borderId="0">
      <alignment horizontal="justify" wrapText="1"/>
    </xf>
    <xf numFmtId="0" fontId="1" fillId="0" borderId="0"/>
    <xf numFmtId="0" fontId="11" fillId="0" borderId="0"/>
    <xf numFmtId="0" fontId="95" fillId="0" borderId="0"/>
    <xf numFmtId="0" fontId="58" fillId="0" borderId="0"/>
    <xf numFmtId="0" fontId="15" fillId="0" borderId="0"/>
    <xf numFmtId="0" fontId="69" fillId="0" borderId="0">
      <alignment horizontal="justify" wrapText="1"/>
    </xf>
    <xf numFmtId="0" fontId="22" fillId="0" borderId="0"/>
    <xf numFmtId="0" fontId="12" fillId="0" borderId="0"/>
    <xf numFmtId="0" fontId="89" fillId="0" borderId="0"/>
    <xf numFmtId="0" fontId="69" fillId="0" borderId="0">
      <alignment horizontal="justify" wrapText="1"/>
    </xf>
    <xf numFmtId="0" fontId="36" fillId="0" borderId="0"/>
    <xf numFmtId="0" fontId="12" fillId="0" borderId="0"/>
    <xf numFmtId="0" fontId="69" fillId="0" borderId="0">
      <alignment horizontal="justify" wrapText="1"/>
    </xf>
    <xf numFmtId="0" fontId="69" fillId="0" borderId="0">
      <alignment horizontal="justify" wrapText="1"/>
    </xf>
    <xf numFmtId="0" fontId="69" fillId="0" borderId="0">
      <alignment horizontal="justify" wrapText="1"/>
    </xf>
    <xf numFmtId="0" fontId="26" fillId="0" borderId="0"/>
    <xf numFmtId="0" fontId="69" fillId="0" borderId="0">
      <alignment horizontal="justify" wrapText="1"/>
    </xf>
    <xf numFmtId="0" fontId="69" fillId="0" borderId="0">
      <alignment horizontal="justify" wrapText="1"/>
    </xf>
    <xf numFmtId="0" fontId="69" fillId="0" borderId="0">
      <alignment horizontal="justify" wrapText="1"/>
    </xf>
    <xf numFmtId="0" fontId="77" fillId="0" borderId="0"/>
    <xf numFmtId="0" fontId="77" fillId="0" borderId="0"/>
    <xf numFmtId="0" fontId="12" fillId="0" borderId="0"/>
    <xf numFmtId="0" fontId="11" fillId="0" borderId="0"/>
    <xf numFmtId="0" fontId="77" fillId="0" borderId="0"/>
    <xf numFmtId="0" fontId="77" fillId="0" borderId="0"/>
    <xf numFmtId="0" fontId="22" fillId="0" borderId="0"/>
    <xf numFmtId="0" fontId="94" fillId="0" borderId="0"/>
    <xf numFmtId="0" fontId="58" fillId="0" borderId="0"/>
    <xf numFmtId="0" fontId="58" fillId="0" borderId="0"/>
    <xf numFmtId="0" fontId="69" fillId="0" borderId="0">
      <alignment horizontal="justify" wrapText="1"/>
    </xf>
    <xf numFmtId="0" fontId="69" fillId="0" borderId="0">
      <alignment horizontal="justify" wrapText="1"/>
    </xf>
    <xf numFmtId="0" fontId="69" fillId="0" borderId="0">
      <alignment horizontal="justify" wrapText="1"/>
    </xf>
    <xf numFmtId="0" fontId="107" fillId="0" borderId="0"/>
    <xf numFmtId="0" fontId="11" fillId="0" borderId="0"/>
    <xf numFmtId="0" fontId="11" fillId="0" borderId="0"/>
    <xf numFmtId="0" fontId="11" fillId="0" borderId="0"/>
    <xf numFmtId="0" fontId="12" fillId="0" borderId="0"/>
    <xf numFmtId="0" fontId="11" fillId="0" borderId="0"/>
    <xf numFmtId="0" fontId="69" fillId="0" borderId="0">
      <alignment horizontal="justify" wrapText="1"/>
    </xf>
    <xf numFmtId="4" fontId="17" fillId="0" borderId="0"/>
    <xf numFmtId="0" fontId="22" fillId="0" borderId="0"/>
    <xf numFmtId="4" fontId="97" fillId="0" borderId="0"/>
    <xf numFmtId="0" fontId="58" fillId="0" borderId="0"/>
    <xf numFmtId="0" fontId="58" fillId="0" borderId="0"/>
    <xf numFmtId="0" fontId="58" fillId="0" borderId="0"/>
    <xf numFmtId="0" fontId="58" fillId="0" borderId="0"/>
    <xf numFmtId="0" fontId="12" fillId="0" borderId="0"/>
    <xf numFmtId="0" fontId="11" fillId="0" borderId="0"/>
    <xf numFmtId="0" fontId="22" fillId="0" borderId="0"/>
    <xf numFmtId="0" fontId="11" fillId="0" borderId="0"/>
    <xf numFmtId="0" fontId="58" fillId="0" borderId="0"/>
    <xf numFmtId="0" fontId="36" fillId="0" borderId="0"/>
    <xf numFmtId="0" fontId="69" fillId="0" borderId="0">
      <alignment horizontal="justify" wrapText="1"/>
    </xf>
    <xf numFmtId="0" fontId="108" fillId="0" borderId="0"/>
    <xf numFmtId="0" fontId="69" fillId="0" borderId="0">
      <alignment horizontal="justify" vertical="top" wrapText="1"/>
    </xf>
    <xf numFmtId="0" fontId="11" fillId="0" borderId="0"/>
    <xf numFmtId="0" fontId="11" fillId="0" borderId="0"/>
    <xf numFmtId="0" fontId="11" fillId="0" borderId="0"/>
    <xf numFmtId="0" fontId="69" fillId="0" borderId="0">
      <alignment horizontal="justify" vertical="top" wrapText="1"/>
    </xf>
    <xf numFmtId="0" fontId="11" fillId="0" borderId="0"/>
    <xf numFmtId="0" fontId="11" fillId="74" borderId="12" applyNumberFormat="0" applyAlignment="0" applyProtection="0"/>
    <xf numFmtId="0" fontId="11" fillId="74" borderId="12" applyNumberFormat="0" applyAlignment="0" applyProtection="0"/>
    <xf numFmtId="0" fontId="11" fillId="79" borderId="12" applyNumberFormat="0" applyFont="0" applyAlignment="0" applyProtection="0"/>
    <xf numFmtId="0" fontId="12" fillId="7" borderId="10" applyNumberFormat="0" applyFont="0" applyAlignment="0" applyProtection="0"/>
    <xf numFmtId="172" fontId="79" fillId="0" borderId="0"/>
    <xf numFmtId="0" fontId="22" fillId="0" borderId="0"/>
    <xf numFmtId="0" fontId="11" fillId="0" borderId="0" applyNumberFormat="0" applyFont="0" applyFill="0" applyAlignment="0" applyProtection="0"/>
    <xf numFmtId="0" fontId="70" fillId="0" borderId="0">
      <alignment horizontal="justify" vertical="top" wrapText="1"/>
    </xf>
    <xf numFmtId="0" fontId="11" fillId="0" borderId="0" applyProtection="0"/>
    <xf numFmtId="0" fontId="11" fillId="0" borderId="0"/>
    <xf numFmtId="0" fontId="75" fillId="54" borderId="13" applyNumberFormat="0" applyAlignment="0" applyProtection="0"/>
    <xf numFmtId="0" fontId="75" fillId="54" borderId="13" applyNumberFormat="0" applyAlignment="0" applyProtection="0"/>
    <xf numFmtId="0" fontId="75" fillId="75" borderId="13" applyNumberFormat="0" applyAlignment="0" applyProtection="0"/>
    <xf numFmtId="9" fontId="11"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9" fontId="12" fillId="0" borderId="0" applyFont="0" applyFill="0" applyBorder="0" applyAlignment="0" applyProtection="0"/>
    <xf numFmtId="9" fontId="12" fillId="0" borderId="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12" fillId="0" borderId="0" applyFill="0" applyBorder="0" applyAlignment="0" applyProtection="0"/>
    <xf numFmtId="0" fontId="10" fillId="80" borderId="0">
      <alignment horizontal="left" vertical="top"/>
    </xf>
    <xf numFmtId="0" fontId="109" fillId="0" borderId="0">
      <alignment horizontal="left" vertical="top"/>
    </xf>
    <xf numFmtId="0" fontId="109" fillId="0" borderId="0">
      <alignment horizontal="left" vertical="top"/>
    </xf>
    <xf numFmtId="0" fontId="110" fillId="0" borderId="0">
      <alignment horizontal="right" vertical="top"/>
    </xf>
    <xf numFmtId="0" fontId="109" fillId="0" borderId="0">
      <alignment horizontal="right" vertical="top"/>
    </xf>
    <xf numFmtId="0" fontId="109" fillId="0" borderId="0">
      <alignment horizontal="right" vertical="top"/>
    </xf>
    <xf numFmtId="0" fontId="110" fillId="0" borderId="0">
      <alignment horizontal="left" vertical="top"/>
    </xf>
    <xf numFmtId="0" fontId="111" fillId="0" borderId="0">
      <alignment horizontal="left" vertical="top"/>
    </xf>
    <xf numFmtId="0" fontId="112" fillId="80" borderId="0">
      <alignment horizontal="left" vertical="top"/>
    </xf>
    <xf numFmtId="0" fontId="113" fillId="80" borderId="0">
      <alignment horizontal="right" vertical="center"/>
    </xf>
    <xf numFmtId="0" fontId="113" fillId="80" borderId="0">
      <alignment horizontal="left" vertical="center"/>
    </xf>
    <xf numFmtId="0" fontId="113" fillId="80" borderId="0">
      <alignment horizontal="left" vertical="center"/>
    </xf>
    <xf numFmtId="0" fontId="113" fillId="80" borderId="0">
      <alignment horizontal="left" vertical="center"/>
    </xf>
    <xf numFmtId="0" fontId="113" fillId="80" borderId="0">
      <alignment horizontal="center" vertical="center"/>
    </xf>
    <xf numFmtId="0" fontId="113" fillId="80" borderId="0">
      <alignment horizontal="right" vertical="center"/>
    </xf>
    <xf numFmtId="0" fontId="114" fillId="0" borderId="0">
      <alignment horizontal="left" vertical="top"/>
    </xf>
    <xf numFmtId="0" fontId="115" fillId="3" borderId="0" applyNumberFormat="0" applyBorder="0" applyAlignment="0" applyProtection="0"/>
    <xf numFmtId="0" fontId="78" fillId="0" borderId="0"/>
    <xf numFmtId="0" fontId="78" fillId="0" borderId="0"/>
    <xf numFmtId="0" fontId="14" fillId="0" borderId="0"/>
    <xf numFmtId="0" fontId="16" fillId="0" borderId="0"/>
    <xf numFmtId="0" fontId="42"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93" fillId="0" borderId="0" applyNumberFormat="0" applyFill="0" applyBorder="0" applyAlignment="0" applyProtection="0"/>
    <xf numFmtId="0" fontId="88" fillId="0" borderId="20" applyNumberFormat="0" applyFill="0" applyAlignment="0" applyProtection="0"/>
    <xf numFmtId="0" fontId="116" fillId="0" borderId="0" applyNumberFormat="0" applyFill="0" applyBorder="0" applyAlignment="0" applyProtection="0"/>
    <xf numFmtId="0" fontId="117" fillId="0" borderId="3" applyNumberFormat="0" applyFill="0" applyAlignment="0" applyProtection="0"/>
    <xf numFmtId="0" fontId="118" fillId="0" borderId="4" applyNumberFormat="0" applyFill="0" applyAlignment="0" applyProtection="0"/>
    <xf numFmtId="0" fontId="119" fillId="0" borderId="5" applyNumberFormat="0" applyFill="0" applyAlignment="0" applyProtection="0"/>
    <xf numFmtId="0" fontId="119"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7"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0" fontId="120" fillId="0" borderId="8" applyNumberFormat="0" applyFill="0" applyAlignment="0" applyProtection="0"/>
    <xf numFmtId="0" fontId="121"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0" fontId="11" fillId="0" borderId="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0" fontId="11"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122" fillId="6" borderId="9" applyNumberFormat="0" applyAlignment="0" applyProtection="0"/>
    <xf numFmtId="0" fontId="12" fillId="0" borderId="0"/>
    <xf numFmtId="0" fontId="123"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0" fontId="11" fillId="0" borderId="0"/>
    <xf numFmtId="0" fontId="22"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3" fontId="11" fillId="0" borderId="0" applyFill="0" applyBorder="0" applyAlignment="0" applyProtection="0"/>
    <xf numFmtId="43" fontId="11" fillId="0" borderId="0" applyFill="0" applyBorder="0" applyAlignment="0" applyProtection="0"/>
    <xf numFmtId="43" fontId="68" fillId="0" borderId="0" applyFill="0" applyBorder="0" applyAlignment="0" applyProtection="0"/>
    <xf numFmtId="0" fontId="17" fillId="0" borderId="0"/>
    <xf numFmtId="0" fontId="4" fillId="0" borderId="0">
      <alignment horizontal="justify" vertical="justify" wrapText="1"/>
    </xf>
    <xf numFmtId="0" fontId="13" fillId="0" borderId="0"/>
    <xf numFmtId="0" fontId="147" fillId="0" borderId="0"/>
    <xf numFmtId="0" fontId="11" fillId="0" borderId="0"/>
    <xf numFmtId="0" fontId="11" fillId="0" borderId="0"/>
    <xf numFmtId="177" fontId="11" fillId="0" borderId="0" applyFont="0" applyFill="0" applyBorder="0" applyAlignment="0" applyProtection="0"/>
    <xf numFmtId="0" fontId="11" fillId="0" borderId="0"/>
    <xf numFmtId="0" fontId="162" fillId="0" borderId="0"/>
    <xf numFmtId="0" fontId="165" fillId="0" borderId="0"/>
    <xf numFmtId="0" fontId="14" fillId="0" borderId="0"/>
    <xf numFmtId="0" fontId="11" fillId="0" borderId="0"/>
    <xf numFmtId="0" fontId="14" fillId="0" borderId="0"/>
    <xf numFmtId="0" fontId="11" fillId="0" borderId="0"/>
    <xf numFmtId="0" fontId="14" fillId="0" borderId="0"/>
    <xf numFmtId="0" fontId="16" fillId="0" borderId="0"/>
    <xf numFmtId="0" fontId="11" fillId="0" borderId="0"/>
    <xf numFmtId="0" fontId="182" fillId="0" borderId="0"/>
    <xf numFmtId="4" fontId="186" fillId="54" borderId="90" applyProtection="0">
      <alignment horizontal="left" vertical="top"/>
    </xf>
    <xf numFmtId="4" fontId="188" fillId="74" borderId="91" applyProtection="0">
      <alignment horizontal="left" vertical="top" indent="1"/>
    </xf>
    <xf numFmtId="0" fontId="191" fillId="0" borderId="0">
      <alignment vertical="top"/>
    </xf>
    <xf numFmtId="0" fontId="4" fillId="0" borderId="0">
      <alignment horizontal="justify" vertical="justify" wrapText="1"/>
    </xf>
    <xf numFmtId="4" fontId="186" fillId="54" borderId="90" applyProtection="0">
      <alignment horizontal="left" vertical="top"/>
    </xf>
    <xf numFmtId="4" fontId="188" fillId="74" borderId="91" applyProtection="0">
      <alignment vertical="top"/>
    </xf>
    <xf numFmtId="0" fontId="194" fillId="0" borderId="0" applyBorder="0" applyProtection="0">
      <alignment vertical="top"/>
    </xf>
    <xf numFmtId="4" fontId="191" fillId="0" borderId="0" applyBorder="0" applyProtection="0">
      <alignment horizontal="right"/>
    </xf>
    <xf numFmtId="0" fontId="200" fillId="0" borderId="0" applyBorder="0" applyProtection="0">
      <alignment horizontal="left" vertical="top" indent="1"/>
    </xf>
    <xf numFmtId="0" fontId="188" fillId="0" borderId="0" applyBorder="0" applyProtection="0">
      <alignment vertical="top"/>
    </xf>
    <xf numFmtId="0" fontId="191" fillId="0" borderId="0" applyBorder="0" applyProtection="0">
      <alignment horizontal="right" vertical="top"/>
    </xf>
    <xf numFmtId="181" fontId="191" fillId="0" borderId="0" applyBorder="0" applyProtection="0">
      <alignment horizontal="right" vertical="top"/>
    </xf>
    <xf numFmtId="0" fontId="204" fillId="0" borderId="0" applyBorder="0" applyProtection="0">
      <alignment vertical="top"/>
    </xf>
    <xf numFmtId="0" fontId="205" fillId="0" borderId="0">
      <alignment vertical="top"/>
    </xf>
    <xf numFmtId="4" fontId="205" fillId="0" borderId="0" applyBorder="0" applyProtection="0">
      <alignment horizontal="right"/>
    </xf>
    <xf numFmtId="4" fontId="186" fillId="54" borderId="90" applyProtection="0">
      <alignment horizontal="left" vertical="top"/>
    </xf>
    <xf numFmtId="4" fontId="188" fillId="74" borderId="91" applyProtection="0">
      <alignment vertical="top"/>
    </xf>
    <xf numFmtId="0" fontId="206" fillId="0" borderId="0">
      <alignment vertical="top"/>
    </xf>
    <xf numFmtId="0" fontId="208" fillId="0" borderId="0">
      <alignment vertical="top"/>
    </xf>
    <xf numFmtId="4" fontId="188" fillId="74" borderId="91" applyProtection="0">
      <alignment horizontal="left" vertical="top" indent="1"/>
    </xf>
    <xf numFmtId="0" fontId="77" fillId="0" borderId="0"/>
    <xf numFmtId="0" fontId="211" fillId="0" borderId="0"/>
    <xf numFmtId="0" fontId="77" fillId="0" borderId="0"/>
    <xf numFmtId="0" fontId="14" fillId="0" borderId="0"/>
    <xf numFmtId="0" fontId="11" fillId="0" borderId="0"/>
    <xf numFmtId="9" fontId="11" fillId="0" borderId="0" applyFill="0" applyBorder="0" applyAlignment="0" applyProtection="0"/>
    <xf numFmtId="0" fontId="69" fillId="0" borderId="0" applyBorder="0" applyProtection="0">
      <alignment horizontal="left" wrapText="1" indent="1"/>
    </xf>
    <xf numFmtId="44" fontId="11" fillId="0" borderId="0" applyFill="0" applyBorder="0" applyAlignment="0" applyProtection="0"/>
    <xf numFmtId="0" fontId="15" fillId="0" borderId="0" applyProtection="0"/>
    <xf numFmtId="44" fontId="22" fillId="0" borderId="0" applyFont="0" applyFill="0" applyBorder="0" applyAlignment="0" applyProtection="0"/>
  </cellStyleXfs>
  <cellXfs count="1444">
    <xf numFmtId="0" fontId="0" fillId="0" borderId="0" xfId="0"/>
    <xf numFmtId="0" fontId="0" fillId="0" borderId="0" xfId="0" applyAlignment="1">
      <alignment wrapText="1"/>
    </xf>
    <xf numFmtId="0" fontId="1" fillId="0" borderId="0" xfId="0" applyFont="1" applyAlignment="1">
      <alignment horizontal="left" vertical="top" wrapText="1"/>
    </xf>
    <xf numFmtId="164" fontId="1" fillId="0" borderId="0" xfId="0" applyNumberFormat="1" applyFont="1" applyAlignment="1">
      <alignment horizontal="right" wrapText="1"/>
    </xf>
    <xf numFmtId="0" fontId="1" fillId="0" borderId="0" xfId="0" applyFont="1" applyAlignment="1">
      <alignment vertical="top" wrapText="1"/>
    </xf>
    <xf numFmtId="2" fontId="1" fillId="0" borderId="0" xfId="0" applyNumberFormat="1" applyFont="1" applyAlignment="1">
      <alignment horizontal="right"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4" fillId="0" borderId="0" xfId="0" applyFont="1" applyAlignment="1">
      <alignment horizontal="left" vertical="top" wrapText="1"/>
    </xf>
    <xf numFmtId="164" fontId="4" fillId="0" borderId="0" xfId="0" applyNumberFormat="1" applyFont="1" applyAlignment="1">
      <alignment horizontal="right" wrapText="1"/>
    </xf>
    <xf numFmtId="0" fontId="3" fillId="0" borderId="0" xfId="0" applyFont="1" applyAlignment="1">
      <alignment wrapText="1"/>
    </xf>
    <xf numFmtId="4" fontId="4" fillId="0" borderId="0" xfId="0" applyNumberFormat="1" applyFont="1" applyAlignment="1">
      <alignment horizontal="right" wrapText="1"/>
    </xf>
    <xf numFmtId="164" fontId="4" fillId="0" borderId="0" xfId="0" applyNumberFormat="1" applyFont="1" applyAlignment="1">
      <alignment wrapText="1"/>
    </xf>
    <xf numFmtId="0" fontId="1" fillId="0" borderId="0" xfId="0" applyFont="1" applyAlignment="1">
      <alignment horizontal="center" wrapText="1"/>
    </xf>
    <xf numFmtId="0" fontId="0" fillId="0" borderId="0" xfId="0" applyAlignment="1">
      <alignment horizontal="center"/>
    </xf>
    <xf numFmtId="0" fontId="4" fillId="0" borderId="0" xfId="0" applyFont="1" applyAlignment="1">
      <alignment horizontal="center" wrapText="1"/>
    </xf>
    <xf numFmtId="4" fontId="6" fillId="0" borderId="0" xfId="0" applyNumberFormat="1" applyFont="1" applyAlignment="1">
      <alignment horizontal="right"/>
    </xf>
    <xf numFmtId="4" fontId="1" fillId="0" borderId="0" xfId="0" applyNumberFormat="1" applyFont="1" applyAlignment="1">
      <alignment wrapText="1"/>
    </xf>
    <xf numFmtId="0" fontId="0" fillId="0" borderId="0" xfId="0" applyAlignment="1">
      <alignment horizontal="right"/>
    </xf>
    <xf numFmtId="2" fontId="2" fillId="0" borderId="2" xfId="0" applyNumberFormat="1" applyFont="1" applyBorder="1" applyAlignment="1">
      <alignment horizontal="right" vertical="center" wrapText="1"/>
    </xf>
    <xf numFmtId="0" fontId="5" fillId="0" borderId="0" xfId="0" applyFont="1"/>
    <xf numFmtId="0" fontId="5" fillId="0" borderId="0" xfId="0" applyFont="1" applyAlignment="1">
      <alignment wrapText="1"/>
    </xf>
    <xf numFmtId="0" fontId="0" fillId="0" borderId="0" xfId="0" applyAlignment="1">
      <alignment horizontal="center" vertical="top"/>
    </xf>
    <xf numFmtId="0" fontId="0" fillId="0" borderId="0" xfId="0" applyAlignment="1">
      <alignment vertical="top" wrapText="1"/>
    </xf>
    <xf numFmtId="2" fontId="0" fillId="0" borderId="0" xfId="0" applyNumberFormat="1" applyAlignment="1">
      <alignment horizontal="right"/>
    </xf>
    <xf numFmtId="4" fontId="0" fillId="0" borderId="0" xfId="0" applyNumberFormat="1" applyAlignment="1">
      <alignment horizontal="right"/>
    </xf>
    <xf numFmtId="0" fontId="5" fillId="0" borderId="0" xfId="0" applyFont="1" applyAlignment="1">
      <alignment horizontal="center" vertical="top"/>
    </xf>
    <xf numFmtId="0" fontId="5" fillId="0" borderId="0" xfId="0" applyFont="1" applyAlignment="1">
      <alignment vertical="top" wrapText="1"/>
    </xf>
    <xf numFmtId="0" fontId="8" fillId="0" borderId="1" xfId="0" applyFont="1" applyBorder="1" applyAlignment="1">
      <alignment horizontal="left" vertical="top" wrapText="1"/>
    </xf>
    <xf numFmtId="0" fontId="4" fillId="0" borderId="1" xfId="0" applyFont="1" applyBorder="1" applyAlignment="1">
      <alignment horizontal="center" wrapText="1"/>
    </xf>
    <xf numFmtId="4" fontId="4" fillId="0" borderId="1" xfId="0" applyNumberFormat="1" applyFont="1" applyBorder="1" applyAlignment="1">
      <alignment horizontal="right" wrapText="1"/>
    </xf>
    <xf numFmtId="164" fontId="4" fillId="0" borderId="1" xfId="0" applyNumberFormat="1" applyFont="1" applyBorder="1" applyAlignment="1">
      <alignment horizontal="right" wrapText="1"/>
    </xf>
    <xf numFmtId="2" fontId="9" fillId="0" borderId="0" xfId="0" applyNumberFormat="1" applyFont="1" applyAlignment="1">
      <alignment horizontal="center"/>
    </xf>
    <xf numFmtId="4" fontId="0" fillId="0" borderId="0" xfId="0" applyNumberFormat="1"/>
    <xf numFmtId="4" fontId="1" fillId="0" borderId="0" xfId="0" applyNumberFormat="1" applyFont="1" applyAlignment="1">
      <alignment horizontal="right" wrapText="1"/>
    </xf>
    <xf numFmtId="0" fontId="4" fillId="0" borderId="0" xfId="0" applyFont="1" applyAlignment="1">
      <alignment horizontal="justify" vertical="top" wrapText="1"/>
    </xf>
    <xf numFmtId="0" fontId="4" fillId="0" borderId="0" xfId="0" applyFont="1" applyAlignment="1">
      <alignment wrapText="1"/>
    </xf>
    <xf numFmtId="164" fontId="2" fillId="0" borderId="0" xfId="0" applyNumberFormat="1" applyFont="1" applyAlignment="1">
      <alignment horizontal="right" wrapText="1"/>
    </xf>
    <xf numFmtId="0" fontId="2" fillId="0" borderId="0" xfId="0" applyFont="1" applyAlignment="1">
      <alignment horizontal="left" vertical="top" wrapText="1"/>
    </xf>
    <xf numFmtId="0" fontId="20" fillId="0" borderId="0" xfId="0" applyFont="1" applyAlignment="1">
      <alignment horizontal="right" wrapText="1"/>
    </xf>
    <xf numFmtId="0" fontId="20" fillId="0" borderId="0" xfId="0" applyFont="1" applyAlignment="1">
      <alignment vertical="top" wrapText="1"/>
    </xf>
    <xf numFmtId="0" fontId="19" fillId="0" borderId="0" xfId="0" applyFont="1" applyAlignment="1">
      <alignment wrapText="1"/>
    </xf>
    <xf numFmtId="0" fontId="9" fillId="0" borderId="0" xfId="0" applyFont="1" applyAlignment="1">
      <alignment vertical="top" wrapText="1"/>
    </xf>
    <xf numFmtId="4" fontId="2" fillId="0" borderId="2" xfId="0" applyNumberFormat="1" applyFont="1" applyBorder="1" applyAlignment="1">
      <alignment horizontal="center" vertical="center" wrapText="1"/>
    </xf>
    <xf numFmtId="4" fontId="2" fillId="0" borderId="0" xfId="0" applyNumberFormat="1" applyFont="1" applyAlignment="1">
      <alignment horizontal="right" wrapText="1"/>
    </xf>
    <xf numFmtId="0" fontId="9" fillId="0" borderId="0" xfId="0" applyFont="1" applyAlignment="1">
      <alignment horizontal="center"/>
    </xf>
    <xf numFmtId="2" fontId="9" fillId="0" borderId="0" xfId="0" applyNumberFormat="1" applyFont="1" applyAlignment="1">
      <alignment horizontal="right"/>
    </xf>
    <xf numFmtId="4" fontId="9" fillId="0" borderId="0" xfId="0" applyNumberFormat="1" applyFont="1" applyAlignment="1">
      <alignment horizontal="right"/>
    </xf>
    <xf numFmtId="0" fontId="9" fillId="0" borderId="0" xfId="0" applyFont="1" applyAlignment="1">
      <alignment wrapText="1"/>
    </xf>
    <xf numFmtId="2" fontId="4" fillId="0" borderId="0" xfId="0" applyNumberFormat="1" applyFont="1" applyAlignment="1">
      <alignment horizontal="right" wrapText="1"/>
    </xf>
    <xf numFmtId="0" fontId="4" fillId="0" borderId="0" xfId="0" applyFont="1" applyAlignment="1">
      <alignment vertical="top" wrapText="1"/>
    </xf>
    <xf numFmtId="0" fontId="28" fillId="0" borderId="0" xfId="0" applyFont="1" applyAlignment="1">
      <alignment horizontal="left" vertical="top" wrapText="1"/>
    </xf>
    <xf numFmtId="0" fontId="0" fillId="0" borderId="0" xfId="0" quotePrefix="1" applyAlignment="1">
      <alignment horizontal="justify" vertical="top" wrapText="1"/>
    </xf>
    <xf numFmtId="0" fontId="0" fillId="0" borderId="0" xfId="0" applyAlignment="1">
      <alignment horizontal="justify" vertical="top" wrapText="1"/>
    </xf>
    <xf numFmtId="0" fontId="9" fillId="0" borderId="0" xfId="0" applyFont="1" applyAlignment="1">
      <alignment horizontal="justify" vertical="center" wrapText="1"/>
    </xf>
    <xf numFmtId="0" fontId="9" fillId="0" borderId="0" xfId="0" quotePrefix="1" applyFont="1" applyAlignment="1">
      <alignment horizontal="justify" vertical="top" wrapText="1"/>
    </xf>
    <xf numFmtId="0" fontId="9" fillId="0" borderId="0" xfId="0" applyFont="1" applyAlignment="1">
      <alignment horizontal="justify" vertical="top" wrapText="1"/>
    </xf>
    <xf numFmtId="0" fontId="19" fillId="0" borderId="0" xfId="0" applyFont="1"/>
    <xf numFmtId="164" fontId="1" fillId="0" borderId="0" xfId="0" applyNumberFormat="1" applyFont="1" applyAlignment="1">
      <alignment horizontal="right"/>
    </xf>
    <xf numFmtId="0" fontId="3" fillId="0" borderId="0" xfId="0" applyFont="1"/>
    <xf numFmtId="0" fontId="30" fillId="0" borderId="0" xfId="0" applyFont="1"/>
    <xf numFmtId="16" fontId="0" fillId="0" borderId="0" xfId="0" applyNumberFormat="1" applyAlignment="1">
      <alignment horizontal="center" vertical="top"/>
    </xf>
    <xf numFmtId="0" fontId="9" fillId="0" borderId="0" xfId="0" applyFont="1" applyAlignment="1">
      <alignment horizontal="center" vertical="top"/>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center" wrapText="1"/>
    </xf>
    <xf numFmtId="2" fontId="13" fillId="0" borderId="0" xfId="0" applyNumberFormat="1" applyFont="1" applyAlignment="1">
      <alignment horizontal="right" wrapText="1"/>
    </xf>
    <xf numFmtId="4" fontId="13" fillId="0" borderId="0" xfId="0" applyNumberFormat="1" applyFont="1" applyAlignment="1">
      <alignment horizontal="right" wrapText="1"/>
    </xf>
    <xf numFmtId="164" fontId="13" fillId="0" borderId="0" xfId="0" applyNumberFormat="1" applyFont="1" applyAlignment="1">
      <alignment horizontal="right" wrapText="1"/>
    </xf>
    <xf numFmtId="0" fontId="9" fillId="0" borderId="0" xfId="0" applyFont="1"/>
    <xf numFmtId="0" fontId="31" fillId="0" borderId="0" xfId="0" applyFont="1" applyAlignment="1">
      <alignment wrapText="1"/>
    </xf>
    <xf numFmtId="0" fontId="31" fillId="0" borderId="0" xfId="0" applyFont="1" applyAlignment="1">
      <alignment vertical="top" wrapText="1"/>
    </xf>
    <xf numFmtId="0" fontId="28" fillId="0" borderId="0" xfId="0" applyFont="1" applyAlignment="1">
      <alignment horizontal="center" wrapText="1"/>
    </xf>
    <xf numFmtId="4" fontId="28" fillId="0" borderId="0" xfId="0" applyNumberFormat="1" applyFont="1" applyAlignment="1">
      <alignment horizontal="right" wrapText="1"/>
    </xf>
    <xf numFmtId="164" fontId="28" fillId="0" borderId="0" xfId="0" applyNumberFormat="1" applyFont="1" applyAlignment="1">
      <alignment horizontal="right" wrapText="1"/>
    </xf>
    <xf numFmtId="0" fontId="31" fillId="0" borderId="0" xfId="0" applyFont="1" applyAlignment="1">
      <alignment horizontal="center" vertical="top"/>
    </xf>
    <xf numFmtId="4" fontId="9" fillId="0" borderId="0" xfId="0" applyNumberFormat="1" applyFont="1"/>
    <xf numFmtId="0" fontId="33" fillId="0" borderId="1" xfId="0" applyFont="1" applyBorder="1" applyAlignment="1">
      <alignment horizontal="left" vertical="top" wrapText="1"/>
    </xf>
    <xf numFmtId="0" fontId="28" fillId="0" borderId="1" xfId="0" applyFont="1" applyBorder="1" applyAlignment="1">
      <alignment horizontal="center" wrapText="1"/>
    </xf>
    <xf numFmtId="4" fontId="28" fillId="0" borderId="1" xfId="0" applyNumberFormat="1" applyFont="1" applyBorder="1" applyAlignment="1">
      <alignment horizontal="right" wrapText="1"/>
    </xf>
    <xf numFmtId="164" fontId="28" fillId="0" borderId="1" xfId="0" applyNumberFormat="1" applyFont="1" applyBorder="1" applyAlignment="1">
      <alignment horizontal="right" wrapText="1"/>
    </xf>
    <xf numFmtId="4" fontId="4" fillId="0" borderId="0" xfId="0" applyNumberFormat="1" applyFont="1" applyAlignment="1">
      <alignment horizontal="center" wrapText="1"/>
    </xf>
    <xf numFmtId="4" fontId="1" fillId="0" borderId="0" xfId="0" applyNumberFormat="1" applyFont="1" applyAlignment="1">
      <alignment horizontal="center" wrapText="1"/>
    </xf>
    <xf numFmtId="0" fontId="9" fillId="0" borderId="0" xfId="82" applyFont="1" applyAlignment="1">
      <alignment horizontal="center" vertical="top"/>
    </xf>
    <xf numFmtId="0" fontId="9" fillId="0" borderId="0" xfId="4" applyFont="1" applyAlignment="1">
      <alignment horizontal="left" vertical="top" wrapText="1"/>
    </xf>
    <xf numFmtId="49" fontId="9" fillId="0" borderId="0" xfId="82" applyNumberFormat="1" applyFont="1" applyAlignment="1">
      <alignment horizontal="center"/>
    </xf>
    <xf numFmtId="4" fontId="9" fillId="0" borderId="0" xfId="83" applyNumberFormat="1" applyFont="1" applyAlignment="1">
      <alignment horizontal="right"/>
    </xf>
    <xf numFmtId="4" fontId="9" fillId="0" borderId="0" xfId="83" applyNumberFormat="1" applyFont="1" applyAlignment="1">
      <alignment horizontal="center"/>
    </xf>
    <xf numFmtId="49" fontId="9" fillId="0" borderId="0" xfId="82" quotePrefix="1" applyNumberFormat="1" applyFont="1" applyAlignment="1">
      <alignment vertical="top" wrapText="1"/>
    </xf>
    <xf numFmtId="0" fontId="9" fillId="0" borderId="0" xfId="0" applyFont="1" applyAlignment="1" applyProtection="1">
      <alignment horizontal="center" vertical="top"/>
      <protection locked="0"/>
    </xf>
    <xf numFmtId="0" fontId="9" fillId="0" borderId="0" xfId="0" applyFont="1" applyAlignment="1" applyProtection="1">
      <alignment vertical="top"/>
      <protection locked="0"/>
    </xf>
    <xf numFmtId="49" fontId="9" fillId="0" borderId="0" xfId="0" applyNumberFormat="1" applyFont="1" applyAlignment="1" applyProtection="1">
      <alignment horizontal="center"/>
      <protection locked="0"/>
    </xf>
    <xf numFmtId="4" fontId="9" fillId="0" borderId="0" xfId="0" applyNumberFormat="1" applyFont="1" applyAlignment="1" applyProtection="1">
      <alignment horizontal="right"/>
      <protection locked="0"/>
    </xf>
    <xf numFmtId="0" fontId="9" fillId="0" borderId="0" xfId="82" quotePrefix="1" applyFont="1" applyAlignment="1">
      <alignment horizontal="left" vertical="top" wrapText="1"/>
    </xf>
    <xf numFmtId="49" fontId="9" fillId="0" borderId="0" xfId="4" applyNumberFormat="1" applyFont="1" applyAlignment="1" applyProtection="1">
      <alignment horizontal="center" vertical="top"/>
      <protection locked="0"/>
    </xf>
    <xf numFmtId="4" fontId="9" fillId="0" borderId="0" xfId="0" applyNumberFormat="1" applyFont="1" applyAlignment="1" applyProtection="1">
      <alignment horizontal="right" wrapText="1"/>
      <protection locked="0"/>
    </xf>
    <xf numFmtId="0" fontId="31" fillId="0" borderId="0" xfId="82" quotePrefix="1" applyFont="1" applyAlignment="1">
      <alignment horizontal="left" vertical="center" wrapText="1"/>
    </xf>
    <xf numFmtId="4" fontId="9" fillId="0" borderId="0" xfId="4" applyNumberFormat="1" applyFont="1" applyProtection="1">
      <protection locked="0"/>
    </xf>
    <xf numFmtId="4" fontId="31" fillId="0" borderId="0" xfId="83" applyNumberFormat="1" applyFont="1" applyAlignment="1">
      <alignment horizontal="right"/>
    </xf>
    <xf numFmtId="4" fontId="9" fillId="0" borderId="0" xfId="83" applyNumberFormat="1" applyFont="1"/>
    <xf numFmtId="4" fontId="9" fillId="0" borderId="0" xfId="0" applyNumberFormat="1" applyFont="1" applyProtection="1">
      <protection locked="0"/>
    </xf>
    <xf numFmtId="4" fontId="9" fillId="0" borderId="0" xfId="0" applyNumberFormat="1" applyFont="1" applyAlignment="1" applyProtection="1">
      <alignment wrapText="1"/>
      <protection locked="0"/>
    </xf>
    <xf numFmtId="4" fontId="31" fillId="0" borderId="0" xfId="83" applyNumberFormat="1" applyFont="1"/>
    <xf numFmtId="164" fontId="4" fillId="0" borderId="1" xfId="0" applyNumberFormat="1" applyFont="1" applyBorder="1" applyAlignment="1">
      <alignment wrapText="1"/>
    </xf>
    <xf numFmtId="49" fontId="31" fillId="0" borderId="0" xfId="82" applyNumberFormat="1" applyFont="1" applyAlignment="1">
      <alignment horizontal="center"/>
    </xf>
    <xf numFmtId="4" fontId="31" fillId="0" borderId="0" xfId="83" applyNumberFormat="1" applyFont="1" applyAlignment="1">
      <alignment horizontal="center"/>
    </xf>
    <xf numFmtId="0" fontId="37" fillId="0" borderId="0" xfId="0" applyFont="1" applyAlignment="1">
      <alignment horizontal="center" vertical="top"/>
    </xf>
    <xf numFmtId="0" fontId="37" fillId="0" borderId="0" xfId="0" applyFont="1" applyAlignment="1">
      <alignment horizontal="center"/>
    </xf>
    <xf numFmtId="4" fontId="37" fillId="0" borderId="0" xfId="0" applyNumberFormat="1" applyFont="1" applyAlignment="1">
      <alignment horizontal="right"/>
    </xf>
    <xf numFmtId="0" fontId="39" fillId="0" borderId="0" xfId="0" applyFont="1" applyAlignment="1">
      <alignment horizontal="center"/>
    </xf>
    <xf numFmtId="0" fontId="72" fillId="0" borderId="0" xfId="0" applyFont="1" applyAlignment="1">
      <alignment horizontal="left" vertical="center"/>
    </xf>
    <xf numFmtId="0" fontId="0" fillId="0" borderId="0" xfId="0" applyAlignment="1">
      <alignment horizontal="center" wrapText="1"/>
    </xf>
    <xf numFmtId="0" fontId="73" fillId="0" borderId="0" xfId="0" applyFont="1" applyAlignment="1">
      <alignment horizontal="center" vertical="center"/>
    </xf>
    <xf numFmtId="0" fontId="73" fillId="0" borderId="0" xfId="0" applyFont="1" applyAlignment="1">
      <alignment horizontal="left" vertical="center"/>
    </xf>
    <xf numFmtId="0" fontId="72" fillId="0" borderId="0" xfId="0" applyFont="1" applyAlignment="1">
      <alignment horizontal="center" vertical="center"/>
    </xf>
    <xf numFmtId="0" fontId="73" fillId="0" borderId="0" xfId="0" applyFont="1" applyAlignment="1">
      <alignment vertical="center"/>
    </xf>
    <xf numFmtId="4" fontId="73" fillId="0" borderId="0" xfId="0" applyNumberFormat="1" applyFont="1" applyAlignment="1">
      <alignment horizontal="right" vertical="center"/>
    </xf>
    <xf numFmtId="4" fontId="37" fillId="0" borderId="0" xfId="0" applyNumberFormat="1" applyFont="1" applyAlignment="1">
      <alignment wrapText="1"/>
    </xf>
    <xf numFmtId="0" fontId="71" fillId="0" borderId="0" xfId="0" applyFont="1" applyAlignment="1">
      <alignment horizontal="left" wrapText="1"/>
    </xf>
    <xf numFmtId="0" fontId="0" fillId="0" borderId="0" xfId="0" applyAlignment="1">
      <alignment horizontal="left"/>
    </xf>
    <xf numFmtId="4" fontId="126" fillId="0" borderId="0" xfId="0" applyNumberFormat="1" applyFont="1" applyAlignment="1">
      <alignment horizontal="right"/>
    </xf>
    <xf numFmtId="0" fontId="0" fillId="0" borderId="0" xfId="0" quotePrefix="1" applyAlignment="1">
      <alignment vertical="top" wrapText="1"/>
    </xf>
    <xf numFmtId="0" fontId="1" fillId="0" borderId="0" xfId="0" applyFont="1" applyAlignment="1">
      <alignment horizontal="center" vertical="top" wrapText="1"/>
    </xf>
    <xf numFmtId="4" fontId="0" fillId="0" borderId="0" xfId="0" applyNumberFormat="1" applyAlignment="1">
      <alignment wrapText="1"/>
    </xf>
    <xf numFmtId="4" fontId="18" fillId="0" borderId="0" xfId="0" applyNumberFormat="1" applyFont="1" applyAlignment="1">
      <alignment horizontal="right"/>
    </xf>
    <xf numFmtId="0" fontId="11" fillId="0" borderId="0" xfId="0" applyFont="1" applyAlignment="1">
      <alignment horizontal="right" wrapText="1"/>
    </xf>
    <xf numFmtId="4" fontId="11" fillId="0" borderId="0" xfId="0" applyNumberFormat="1" applyFont="1" applyAlignment="1">
      <alignment horizontal="right" wrapText="1"/>
    </xf>
    <xf numFmtId="4" fontId="11" fillId="0" borderId="0" xfId="0" applyNumberFormat="1" applyFont="1"/>
    <xf numFmtId="0" fontId="15" fillId="0" borderId="0" xfId="0" applyFont="1"/>
    <xf numFmtId="0" fontId="128" fillId="0" borderId="0" xfId="0" applyFont="1" applyAlignment="1">
      <alignment horizontal="justify" vertical="top" wrapText="1"/>
    </xf>
    <xf numFmtId="4" fontId="11" fillId="0" borderId="0" xfId="0" applyNumberFormat="1" applyFont="1" applyAlignment="1">
      <alignment horizontal="right" vertical="top"/>
    </xf>
    <xf numFmtId="4" fontId="128" fillId="0" borderId="0" xfId="0" applyNumberFormat="1" applyFont="1" applyAlignment="1">
      <alignment horizontal="right" vertical="top" wrapText="1"/>
    </xf>
    <xf numFmtId="0" fontId="11" fillId="0" borderId="0" xfId="0" applyFont="1" applyAlignment="1">
      <alignment horizontal="justify" vertical="top" wrapText="1"/>
    </xf>
    <xf numFmtId="0" fontId="11" fillId="0" borderId="0" xfId="0" applyFont="1" applyAlignment="1">
      <alignment vertical="top" wrapText="1"/>
    </xf>
    <xf numFmtId="4" fontId="129" fillId="0" borderId="0" xfId="0" applyNumberFormat="1" applyFont="1" applyAlignment="1">
      <alignment horizontal="right" wrapText="1"/>
    </xf>
    <xf numFmtId="4" fontId="129" fillId="0" borderId="0" xfId="0" applyNumberFormat="1" applyFont="1"/>
    <xf numFmtId="4" fontId="11" fillId="0" borderId="0" xfId="0" applyNumberFormat="1" applyFont="1" applyAlignment="1">
      <alignment horizontal="right"/>
    </xf>
    <xf numFmtId="49" fontId="15" fillId="0" borderId="0" xfId="0" applyNumberFormat="1" applyFont="1" applyAlignment="1">
      <alignment horizontal="right" vertical="top"/>
    </xf>
    <xf numFmtId="4" fontId="11" fillId="0" borderId="0" xfId="79" applyNumberFormat="1" applyAlignment="1">
      <alignment horizontal="right"/>
    </xf>
    <xf numFmtId="0" fontId="12" fillId="0" borderId="0" xfId="1041" applyFont="1"/>
    <xf numFmtId="0" fontId="15" fillId="0" borderId="0" xfId="0" applyFont="1" applyAlignment="1">
      <alignment horizontal="right"/>
    </xf>
    <xf numFmtId="0" fontId="15" fillId="0" borderId="0" xfId="0" applyFont="1" applyAlignment="1">
      <alignment horizontal="left" vertical="top" wrapText="1"/>
    </xf>
    <xf numFmtId="4" fontId="15" fillId="0" borderId="0" xfId="0" applyNumberFormat="1" applyFont="1" applyAlignment="1">
      <alignment horizontal="right"/>
    </xf>
    <xf numFmtId="4" fontId="13" fillId="0" borderId="0" xfId="0" applyNumberFormat="1" applyFont="1" applyAlignment="1">
      <alignment horizontal="right"/>
    </xf>
    <xf numFmtId="4" fontId="38" fillId="0" borderId="0" xfId="0" applyNumberFormat="1" applyFont="1" applyAlignment="1">
      <alignment horizontal="right"/>
    </xf>
    <xf numFmtId="0" fontId="127" fillId="0" borderId="0" xfId="0" applyFont="1" applyAlignment="1">
      <alignment horizontal="left" vertical="center" wrapText="1"/>
    </xf>
    <xf numFmtId="164" fontId="1" fillId="81" borderId="0" xfId="0" applyNumberFormat="1" applyFont="1" applyFill="1" applyAlignment="1">
      <alignment horizontal="right" wrapText="1"/>
    </xf>
    <xf numFmtId="49" fontId="11" fillId="0" borderId="0" xfId="0" applyNumberFormat="1" applyFont="1" applyAlignment="1">
      <alignment vertical="top" wrapText="1"/>
    </xf>
    <xf numFmtId="4" fontId="32" fillId="0" borderId="2" xfId="0" applyNumberFormat="1" applyFont="1" applyBorder="1" applyAlignment="1">
      <alignment horizontal="center" vertical="center" wrapText="1"/>
    </xf>
    <xf numFmtId="4" fontId="39" fillId="0" borderId="0" xfId="0" applyNumberFormat="1" applyFont="1" applyAlignment="1" applyProtection="1">
      <alignment horizontal="right"/>
      <protection locked="0"/>
    </xf>
    <xf numFmtId="0" fontId="11" fillId="0" borderId="0" xfId="0" applyFont="1"/>
    <xf numFmtId="0" fontId="28" fillId="0" borderId="0" xfId="0" applyFont="1" applyAlignment="1">
      <alignment horizontal="center" vertical="top" wrapText="1"/>
    </xf>
    <xf numFmtId="49" fontId="11" fillId="0" borderId="0" xfId="0" applyNumberFormat="1" applyFont="1" applyAlignment="1">
      <alignment horizontal="center" vertical="top"/>
    </xf>
    <xf numFmtId="49" fontId="128" fillId="0" borderId="0" xfId="0" applyNumberFormat="1" applyFont="1" applyAlignment="1">
      <alignment horizontal="center" vertical="top"/>
    </xf>
    <xf numFmtId="16" fontId="9" fillId="0" borderId="0" xfId="0" applyNumberFormat="1" applyFont="1" applyAlignment="1">
      <alignment horizontal="center" vertical="top"/>
    </xf>
    <xf numFmtId="4" fontId="11" fillId="0" borderId="0" xfId="0" applyNumberFormat="1" applyFont="1" applyAlignment="1">
      <alignment horizontal="justify" vertical="top" wrapText="1"/>
    </xf>
    <xf numFmtId="0" fontId="11" fillId="0" borderId="0" xfId="79" applyAlignment="1">
      <alignment horizontal="justify" vertical="top" wrapText="1"/>
    </xf>
    <xf numFmtId="0" fontId="130" fillId="0" borderId="0" xfId="0" applyFont="1"/>
    <xf numFmtId="0" fontId="130" fillId="0" borderId="0" xfId="1041" applyFont="1"/>
    <xf numFmtId="0" fontId="133" fillId="0" borderId="0" xfId="0" applyFont="1" applyAlignment="1">
      <alignment vertical="top" wrapText="1"/>
    </xf>
    <xf numFmtId="0" fontId="133" fillId="0" borderId="0" xfId="0" applyFont="1" applyAlignment="1">
      <alignment wrapText="1"/>
    </xf>
    <xf numFmtId="17" fontId="1" fillId="0" borderId="0" xfId="0" applyNumberFormat="1" applyFont="1" applyAlignment="1">
      <alignment horizontal="left" vertical="top" wrapText="1"/>
    </xf>
    <xf numFmtId="0" fontId="34" fillId="0" borderId="0" xfId="0" applyFont="1" applyAlignment="1">
      <alignment horizontal="left" vertical="top" wrapText="1"/>
    </xf>
    <xf numFmtId="0" fontId="132" fillId="0" borderId="0" xfId="0" applyFont="1" applyAlignment="1">
      <alignment horizontal="left" vertical="top" wrapText="1"/>
    </xf>
    <xf numFmtId="3" fontId="1" fillId="0" borderId="0" xfId="0" applyNumberFormat="1" applyFont="1" applyAlignment="1">
      <alignment horizontal="center" wrapText="1"/>
    </xf>
    <xf numFmtId="0" fontId="32" fillId="0" borderId="0" xfId="1042" applyFont="1" applyAlignment="1">
      <alignment horizontal="center" vertical="top" wrapText="1"/>
    </xf>
    <xf numFmtId="0" fontId="11" fillId="0" borderId="0" xfId="1042" applyFont="1" applyAlignment="1">
      <alignment horizontal="justify" vertical="top" wrapText="1"/>
    </xf>
    <xf numFmtId="0" fontId="11" fillId="0" borderId="0" xfId="1042" applyFont="1" applyAlignment="1">
      <alignment vertical="center"/>
    </xf>
    <xf numFmtId="0" fontId="13" fillId="0" borderId="0" xfId="1042" applyFont="1" applyAlignment="1">
      <alignment vertical="center"/>
    </xf>
    <xf numFmtId="44" fontId="13" fillId="0" borderId="0" xfId="1042" applyNumberFormat="1" applyFont="1" applyAlignment="1">
      <alignment vertical="center"/>
    </xf>
    <xf numFmtId="0" fontId="135" fillId="0" borderId="0" xfId="1042" applyFont="1" applyAlignment="1">
      <alignment horizontal="center" vertical="center"/>
    </xf>
    <xf numFmtId="44" fontId="135" fillId="0" borderId="0" xfId="1042" applyNumberFormat="1" applyFont="1" applyAlignment="1">
      <alignment horizontal="center" vertical="center"/>
    </xf>
    <xf numFmtId="0" fontId="136" fillId="0" borderId="0" xfId="1042" applyFont="1" applyAlignment="1">
      <alignment horizontal="center" vertical="center"/>
    </xf>
    <xf numFmtId="0" fontId="17" fillId="0" borderId="0" xfId="1042" applyFont="1" applyAlignment="1">
      <alignment horizontal="left" vertical="center"/>
    </xf>
    <xf numFmtId="0" fontId="28" fillId="0" borderId="0" xfId="1042" applyFont="1" applyAlignment="1">
      <alignment horizontal="left" vertical="center"/>
    </xf>
    <xf numFmtId="176" fontId="17" fillId="0" borderId="0" xfId="1042" applyNumberFormat="1" applyFont="1" applyAlignment="1">
      <alignment horizontal="right" vertical="center" wrapText="1"/>
    </xf>
    <xf numFmtId="0" fontId="136" fillId="0" borderId="21" xfId="1042" applyFont="1" applyBorder="1" applyAlignment="1">
      <alignment horizontal="center" vertical="center"/>
    </xf>
    <xf numFmtId="44" fontId="17" fillId="0" borderId="21" xfId="1042" applyNumberFormat="1" applyFont="1" applyBorder="1" applyAlignment="1">
      <alignment horizontal="left" vertical="center"/>
    </xf>
    <xf numFmtId="0" fontId="137" fillId="0" borderId="0" xfId="1042" applyFont="1" applyAlignment="1">
      <alignment vertical="center"/>
    </xf>
    <xf numFmtId="44" fontId="138" fillId="0" borderId="0" xfId="1042" applyNumberFormat="1" applyFont="1" applyAlignment="1">
      <alignment horizontal="left" vertical="center"/>
    </xf>
    <xf numFmtId="0" fontId="128" fillId="0" borderId="0" xfId="1042" applyFont="1" applyAlignment="1">
      <alignment vertical="center"/>
    </xf>
    <xf numFmtId="44" fontId="139" fillId="0" borderId="0" xfId="1042" applyNumberFormat="1" applyFont="1" applyAlignment="1">
      <alignment horizontal="center" vertical="center"/>
    </xf>
    <xf numFmtId="44" fontId="139" fillId="0" borderId="0" xfId="1042" applyNumberFormat="1" applyFont="1" applyAlignment="1">
      <alignment horizontal="left" vertical="center"/>
    </xf>
    <xf numFmtId="0" fontId="137" fillId="0" borderId="23" xfId="1042" applyFont="1" applyBorder="1" applyAlignment="1">
      <alignment vertical="center"/>
    </xf>
    <xf numFmtId="44" fontId="138" fillId="0" borderId="24" xfId="1042" applyNumberFormat="1" applyFont="1" applyBorder="1" applyAlignment="1">
      <alignment horizontal="left" vertical="center"/>
    </xf>
    <xf numFmtId="0" fontId="128" fillId="0" borderId="0" xfId="703" applyFont="1" applyAlignment="1">
      <alignment horizontal="justify" vertical="top" wrapText="1"/>
    </xf>
    <xf numFmtId="4" fontId="11" fillId="0" borderId="0" xfId="703" applyNumberFormat="1" applyAlignment="1">
      <alignment horizontal="right" shrinkToFit="1"/>
    </xf>
    <xf numFmtId="0" fontId="11" fillId="0" borderId="0" xfId="703" applyAlignment="1">
      <alignment horizontal="justify" vertical="top"/>
    </xf>
    <xf numFmtId="0" fontId="12" fillId="0" borderId="0" xfId="703" applyFont="1" applyAlignment="1">
      <alignment horizontal="justify" vertical="top" wrapText="1"/>
    </xf>
    <xf numFmtId="0" fontId="11" fillId="0" borderId="0" xfId="703" applyAlignment="1">
      <alignment horizontal="justify" vertical="top" wrapText="1"/>
    </xf>
    <xf numFmtId="0" fontId="128" fillId="0" borderId="0" xfId="703" applyFont="1" applyAlignment="1">
      <alignment horizontal="justify" vertical="top"/>
    </xf>
    <xf numFmtId="49" fontId="11" fillId="0" borderId="0" xfId="703" applyNumberFormat="1" applyAlignment="1">
      <alignment horizontal="right" vertical="top"/>
    </xf>
    <xf numFmtId="0" fontId="11" fillId="0" borderId="0" xfId="24"/>
    <xf numFmtId="0" fontId="140" fillId="82" borderId="0" xfId="1042" applyFont="1" applyFill="1" applyAlignment="1">
      <alignment horizontal="center" vertical="justify"/>
    </xf>
    <xf numFmtId="0" fontId="11" fillId="0" borderId="0" xfId="1043" applyFont="1" applyAlignment="1">
      <alignment horizontal="left"/>
    </xf>
    <xf numFmtId="0" fontId="11" fillId="0" borderId="0" xfId="1043" applyFont="1"/>
    <xf numFmtId="0" fontId="11" fillId="0" borderId="0" xfId="1043" applyFont="1" applyAlignment="1">
      <alignment horizontal="left" wrapText="1" indent="2"/>
    </xf>
    <xf numFmtId="4" fontId="11" fillId="0" borderId="0" xfId="1043" applyNumberFormat="1" applyFont="1" applyAlignment="1">
      <alignment vertical="top" wrapText="1"/>
    </xf>
    <xf numFmtId="0" fontId="11" fillId="0" borderId="0" xfId="1043" applyFont="1" applyAlignment="1">
      <alignment horizontal="left" vertical="top" wrapText="1"/>
    </xf>
    <xf numFmtId="49" fontId="141" fillId="0" borderId="0" xfId="1042" applyNumberFormat="1" applyFont="1" applyAlignment="1">
      <alignment horizontal="center" vertical="center" wrapText="1"/>
    </xf>
    <xf numFmtId="0" fontId="141" fillId="0" borderId="0" xfId="1042" applyFont="1" applyAlignment="1">
      <alignment horizontal="center" vertical="center" wrapText="1"/>
    </xf>
    <xf numFmtId="4" fontId="141" fillId="0" borderId="0" xfId="1042" applyNumberFormat="1" applyFont="1" applyAlignment="1">
      <alignment horizontal="center" vertical="center" wrapText="1"/>
    </xf>
    <xf numFmtId="0" fontId="141" fillId="0" borderId="0" xfId="1042" applyFont="1" applyAlignment="1">
      <alignment horizontal="center" vertical="top" wrapText="1"/>
    </xf>
    <xf numFmtId="49" fontId="128" fillId="0" borderId="0" xfId="703" applyNumberFormat="1" applyFont="1" applyAlignment="1">
      <alignment horizontal="right" vertical="top"/>
    </xf>
    <xf numFmtId="4" fontId="11" fillId="0" borderId="0" xfId="703" applyNumberFormat="1" applyAlignment="1">
      <alignment horizontal="right" vertical="top" shrinkToFit="1"/>
    </xf>
    <xf numFmtId="4" fontId="11" fillId="0" borderId="0" xfId="703" applyNumberFormat="1" applyAlignment="1" applyProtection="1">
      <alignment horizontal="right" vertical="top" shrinkToFit="1"/>
      <protection locked="0"/>
    </xf>
    <xf numFmtId="49" fontId="128" fillId="0" borderId="25" xfId="703" applyNumberFormat="1" applyFont="1" applyBorder="1" applyAlignment="1">
      <alignment horizontal="right" vertical="top"/>
    </xf>
    <xf numFmtId="0" fontId="142" fillId="0" borderId="26" xfId="703" applyFont="1" applyBorder="1" applyAlignment="1">
      <alignment horizontal="justify" vertical="top"/>
    </xf>
    <xf numFmtId="49" fontId="33" fillId="0" borderId="0" xfId="703" applyNumberFormat="1" applyFont="1" applyAlignment="1">
      <alignment horizontal="right" vertical="top"/>
    </xf>
    <xf numFmtId="0" fontId="33" fillId="0" borderId="0" xfId="1042" applyFont="1" applyAlignment="1">
      <alignment horizontal="justify" vertical="top" wrapText="1"/>
    </xf>
    <xf numFmtId="0" fontId="33" fillId="0" borderId="0" xfId="1042" applyFont="1" applyAlignment="1">
      <alignment horizontal="justify" vertical="top"/>
    </xf>
    <xf numFmtId="0" fontId="143" fillId="0" borderId="0" xfId="24" applyFont="1"/>
    <xf numFmtId="0" fontId="143" fillId="0" borderId="0" xfId="1042" applyFont="1" applyAlignment="1">
      <alignment horizontal="justify" vertical="top" wrapText="1"/>
    </xf>
    <xf numFmtId="0" fontId="8" fillId="0" borderId="0" xfId="1042" applyFont="1" applyAlignment="1">
      <alignment horizontal="justify" vertical="top" wrapText="1"/>
    </xf>
    <xf numFmtId="0" fontId="144" fillId="0" borderId="0" xfId="1042" applyFont="1" applyAlignment="1">
      <alignment horizontal="justify" vertical="top" wrapText="1"/>
    </xf>
    <xf numFmtId="0" fontId="143" fillId="0" borderId="0" xfId="1042" applyFont="1" applyAlignment="1">
      <alignment horizontal="justify" vertical="top"/>
    </xf>
    <xf numFmtId="0" fontId="145" fillId="0" borderId="0" xfId="24" applyFont="1" applyAlignment="1">
      <alignment wrapText="1"/>
    </xf>
    <xf numFmtId="4" fontId="143" fillId="0" borderId="0" xfId="1042" applyNumberFormat="1" applyFont="1" applyAlignment="1">
      <alignment horizontal="justify" vertical="top"/>
    </xf>
    <xf numFmtId="0" fontId="145" fillId="0" borderId="0" xfId="1042" applyFont="1">
      <alignment horizontal="justify" vertical="justify" wrapText="1"/>
    </xf>
    <xf numFmtId="0" fontId="145" fillId="0" borderId="0" xfId="24" applyFont="1"/>
    <xf numFmtId="0" fontId="146" fillId="0" borderId="0" xfId="24" applyFont="1" applyAlignment="1">
      <alignment wrapText="1"/>
    </xf>
    <xf numFmtId="0" fontId="33" fillId="0" borderId="0" xfId="1042" applyFont="1" applyAlignment="1"/>
    <xf numFmtId="0" fontId="143" fillId="0" borderId="0" xfId="1042" applyFont="1" applyAlignment="1"/>
    <xf numFmtId="0" fontId="145" fillId="0" borderId="0" xfId="986" applyFont="1" applyAlignment="1">
      <alignment wrapText="1"/>
    </xf>
    <xf numFmtId="0" fontId="146" fillId="0" borderId="0" xfId="24" applyFont="1"/>
    <xf numFmtId="0" fontId="33" fillId="0" borderId="0" xfId="1042" applyFont="1" applyAlignment="1">
      <alignment horizontal="justify" vertical="center"/>
    </xf>
    <xf numFmtId="0" fontId="33" fillId="82" borderId="0" xfId="1042" applyFont="1" applyFill="1" applyAlignment="1">
      <alignment horizontal="center" vertical="center"/>
    </xf>
    <xf numFmtId="4" fontId="143" fillId="0" borderId="0" xfId="1042" applyNumberFormat="1" applyFont="1" applyAlignment="1"/>
    <xf numFmtId="0" fontId="33" fillId="0" borderId="0" xfId="1042" applyFont="1" applyAlignment="1">
      <alignment horizontal="left"/>
    </xf>
    <xf numFmtId="0" fontId="143" fillId="0" borderId="0" xfId="1044" applyFont="1" applyAlignment="1">
      <alignment horizontal="justify" vertical="top" wrapText="1"/>
    </xf>
    <xf numFmtId="0" fontId="33" fillId="0" borderId="0" xfId="1045" applyFont="1" applyAlignment="1">
      <alignment vertical="center" wrapText="1"/>
    </xf>
    <xf numFmtId="4" fontId="33" fillId="0" borderId="0" xfId="1045" applyNumberFormat="1" applyFont="1" applyAlignment="1">
      <alignment vertical="center" wrapText="1"/>
    </xf>
    <xf numFmtId="0" fontId="33" fillId="0" borderId="0" xfId="1045" applyFont="1" applyAlignment="1">
      <alignment horizontal="justify" vertical="top" wrapText="1"/>
    </xf>
    <xf numFmtId="4" fontId="33" fillId="0" borderId="0" xfId="1045" applyNumberFormat="1" applyFont="1" applyAlignment="1">
      <alignment horizontal="justify" vertical="top" wrapText="1"/>
    </xf>
    <xf numFmtId="0" fontId="143" fillId="0" borderId="0" xfId="1042" applyFont="1" applyAlignment="1">
      <alignment horizontal="justify"/>
    </xf>
    <xf numFmtId="0" fontId="33" fillId="0" borderId="0" xfId="1042" applyFont="1" applyAlignment="1">
      <alignment horizontal="justify"/>
    </xf>
    <xf numFmtId="4" fontId="33" fillId="0" borderId="0" xfId="1045" applyNumberFormat="1" applyFont="1" applyAlignment="1">
      <alignment horizontal="center" vertical="center" wrapText="1"/>
    </xf>
    <xf numFmtId="0" fontId="143" fillId="0" borderId="0" xfId="703" applyFont="1" applyAlignment="1">
      <alignment horizontal="center" vertical="center" wrapText="1"/>
    </xf>
    <xf numFmtId="0" fontId="150" fillId="0" borderId="0" xfId="1042" applyFont="1" applyAlignment="1">
      <alignment horizontal="justify" vertical="top"/>
    </xf>
    <xf numFmtId="0" fontId="33" fillId="0" borderId="25" xfId="1042" applyFont="1" applyBorder="1" applyAlignment="1">
      <alignment horizontal="justify"/>
    </xf>
    <xf numFmtId="0" fontId="33" fillId="0" borderId="28" xfId="1042" applyFont="1" applyBorder="1" applyAlignment="1">
      <alignment horizontal="justify"/>
    </xf>
    <xf numFmtId="0" fontId="33" fillId="0" borderId="28" xfId="1045" applyFont="1" applyBorder="1" applyAlignment="1">
      <alignment vertical="center" wrapText="1"/>
    </xf>
    <xf numFmtId="4" fontId="33" fillId="0" borderId="26" xfId="1045" applyNumberFormat="1" applyFont="1" applyBorder="1" applyAlignment="1">
      <alignment vertical="center" wrapText="1"/>
    </xf>
    <xf numFmtId="4" fontId="151" fillId="0" borderId="0" xfId="1045" applyNumberFormat="1" applyFont="1" applyAlignment="1">
      <alignment horizontal="center" vertical="center" wrapText="1"/>
    </xf>
    <xf numFmtId="4" fontId="145" fillId="0" borderId="0" xfId="1045" applyNumberFormat="1" applyFont="1" applyAlignment="1">
      <alignment horizontal="left" vertical="center" wrapText="1"/>
    </xf>
    <xf numFmtId="4" fontId="146" fillId="0" borderId="0" xfId="1045" applyNumberFormat="1" applyFont="1" applyAlignment="1">
      <alignment horizontal="left" vertical="center" wrapText="1"/>
    </xf>
    <xf numFmtId="0" fontId="128" fillId="0" borderId="0" xfId="1045" applyFont="1" applyAlignment="1">
      <alignment vertical="center" wrapText="1"/>
    </xf>
    <xf numFmtId="4" fontId="128" fillId="0" borderId="0" xfId="1045" applyNumberFormat="1" applyFont="1" applyAlignment="1">
      <alignment vertical="center" wrapText="1"/>
    </xf>
    <xf numFmtId="4" fontId="11" fillId="0" borderId="0" xfId="1045" applyNumberFormat="1" applyAlignment="1">
      <alignment horizontal="left" vertical="center" wrapText="1"/>
    </xf>
    <xf numFmtId="0" fontId="11" fillId="0" borderId="0" xfId="703" applyAlignment="1">
      <alignment horizontal="center" vertical="center" wrapText="1"/>
    </xf>
    <xf numFmtId="49" fontId="142" fillId="0" borderId="2" xfId="1042" applyNumberFormat="1" applyFont="1" applyBorder="1" applyAlignment="1">
      <alignment horizontal="center" vertical="center" wrapText="1"/>
    </xf>
    <xf numFmtId="0" fontId="142" fillId="0" borderId="25" xfId="1042" applyFont="1" applyBorder="1" applyAlignment="1">
      <alignment horizontal="center" vertical="center" wrapText="1"/>
    </xf>
    <xf numFmtId="0" fontId="142" fillId="0" borderId="29" xfId="1042" applyFont="1" applyBorder="1" applyAlignment="1">
      <alignment horizontal="center" vertical="center" wrapText="1"/>
    </xf>
    <xf numFmtId="4" fontId="142" fillId="0" borderId="29" xfId="1042" applyNumberFormat="1" applyFont="1" applyBorder="1" applyAlignment="1">
      <alignment horizontal="center" vertical="center" wrapText="1"/>
    </xf>
    <xf numFmtId="0" fontId="142" fillId="0" borderId="0" xfId="1042" applyFont="1" applyAlignment="1">
      <alignment horizontal="center" vertical="top" wrapText="1"/>
    </xf>
    <xf numFmtId="49" fontId="142" fillId="0" borderId="0" xfId="703" applyNumberFormat="1" applyFont="1" applyAlignment="1">
      <alignment horizontal="right" vertical="top"/>
    </xf>
    <xf numFmtId="0" fontId="142" fillId="0" borderId="0" xfId="703" applyFont="1" applyAlignment="1">
      <alignment horizontal="justify" vertical="top"/>
    </xf>
    <xf numFmtId="4" fontId="28" fillId="0" borderId="30" xfId="703" applyNumberFormat="1" applyFont="1" applyBorder="1" applyAlignment="1">
      <alignment horizontal="right" vertical="top" shrinkToFit="1"/>
    </xf>
    <xf numFmtId="4" fontId="28" fillId="0" borderId="30" xfId="703" applyNumberFormat="1" applyFont="1" applyBorder="1" applyAlignment="1" applyProtection="1">
      <alignment horizontal="right" vertical="top" shrinkToFit="1"/>
      <protection locked="0"/>
    </xf>
    <xf numFmtId="0" fontId="28" fillId="0" borderId="0" xfId="24" applyFont="1"/>
    <xf numFmtId="49" fontId="142" fillId="0" borderId="31" xfId="1042" applyNumberFormat="1" applyFont="1" applyBorder="1" applyAlignment="1">
      <alignment horizontal="right" vertical="top"/>
    </xf>
    <xf numFmtId="0" fontId="142" fillId="0" borderId="32" xfId="1042" applyFont="1" applyBorder="1" applyAlignment="1">
      <alignment horizontal="justify" vertical="top" wrapText="1"/>
    </xf>
    <xf numFmtId="4" fontId="28" fillId="0" borderId="30" xfId="1042" applyNumberFormat="1" applyFont="1" applyBorder="1" applyAlignment="1">
      <alignment horizontal="right" vertical="top"/>
    </xf>
    <xf numFmtId="4" fontId="28" fillId="0" borderId="30" xfId="1042" applyNumberFormat="1" applyFont="1" applyBorder="1" applyAlignment="1">
      <alignment horizontal="right" vertical="top" wrapText="1"/>
    </xf>
    <xf numFmtId="0" fontId="28" fillId="0" borderId="0" xfId="1042" applyFont="1" applyAlignment="1">
      <alignment horizontal="justify" vertical="top" wrapText="1"/>
    </xf>
    <xf numFmtId="49" fontId="142" fillId="0" borderId="0" xfId="1042" applyNumberFormat="1" applyFont="1" applyAlignment="1">
      <alignment horizontal="right" vertical="top"/>
    </xf>
    <xf numFmtId="0" fontId="142" fillId="0" borderId="0" xfId="1042" applyFont="1" applyAlignment="1">
      <alignment horizontal="justify" vertical="top" wrapText="1"/>
    </xf>
    <xf numFmtId="49" fontId="28" fillId="0" borderId="0" xfId="1042" applyNumberFormat="1" applyFont="1" applyAlignment="1">
      <alignment horizontal="right" vertical="top"/>
    </xf>
    <xf numFmtId="0" fontId="28" fillId="0" borderId="0" xfId="1042" applyFont="1" applyAlignment="1">
      <alignment vertical="top" wrapText="1"/>
    </xf>
    <xf numFmtId="0" fontId="28" fillId="0" borderId="30" xfId="1042" applyFont="1" applyBorder="1" applyAlignment="1">
      <alignment horizontal="right" wrapText="1"/>
    </xf>
    <xf numFmtId="4" fontId="28" fillId="0" borderId="30" xfId="1042" applyNumberFormat="1" applyFont="1" applyBorder="1" applyAlignment="1">
      <alignment horizontal="right" wrapText="1"/>
    </xf>
    <xf numFmtId="4" fontId="28" fillId="0" borderId="30" xfId="1042" applyNumberFormat="1" applyFont="1" applyBorder="1" applyAlignment="1">
      <alignment horizontal="right"/>
    </xf>
    <xf numFmtId="4" fontId="28" fillId="0" borderId="30" xfId="1042" applyNumberFormat="1" applyFont="1" applyBorder="1" applyAlignment="1"/>
    <xf numFmtId="0" fontId="152" fillId="0" borderId="0" xfId="1042" applyFont="1" applyAlignment="1"/>
    <xf numFmtId="10" fontId="154" fillId="0" borderId="30" xfId="1046" applyNumberFormat="1" applyFont="1" applyBorder="1" applyAlignment="1">
      <alignment horizontal="right" wrapText="1"/>
    </xf>
    <xf numFmtId="0" fontId="28" fillId="0" borderId="0" xfId="1042" applyFont="1" applyAlignment="1">
      <alignment horizontal="left" wrapText="1"/>
    </xf>
    <xf numFmtId="0" fontId="152" fillId="0" borderId="30" xfId="1042" applyFont="1" applyBorder="1" applyAlignment="1"/>
    <xf numFmtId="0" fontId="28" fillId="0" borderId="30" xfId="1042" applyFont="1" applyBorder="1" applyAlignment="1"/>
    <xf numFmtId="49" fontId="28" fillId="0" borderId="0" xfId="703" applyNumberFormat="1" applyFont="1" applyAlignment="1">
      <alignment horizontal="right" vertical="top" wrapText="1"/>
    </xf>
    <xf numFmtId="0" fontId="28" fillId="0" borderId="0" xfId="703" applyFont="1" applyAlignment="1">
      <alignment horizontal="justify" vertical="top" wrapText="1"/>
    </xf>
    <xf numFmtId="4" fontId="28" fillId="0" borderId="30" xfId="703" applyNumberFormat="1" applyFont="1" applyBorder="1" applyAlignment="1">
      <alignment horizontal="right" shrinkToFit="1"/>
    </xf>
    <xf numFmtId="4" fontId="28" fillId="0" borderId="30" xfId="1047" applyNumberFormat="1" applyFont="1" applyBorder="1" applyAlignment="1">
      <alignment horizontal="right" shrinkToFit="1"/>
    </xf>
    <xf numFmtId="4" fontId="28" fillId="0" borderId="30" xfId="1047" applyNumberFormat="1" applyFont="1" applyFill="1" applyBorder="1" applyAlignment="1">
      <alignment horizontal="right" shrinkToFit="1"/>
    </xf>
    <xf numFmtId="0" fontId="28" fillId="0" borderId="0" xfId="1044" applyFont="1" applyAlignment="1">
      <alignment horizontal="justify" vertical="top" wrapText="1"/>
    </xf>
    <xf numFmtId="0" fontId="28" fillId="0" borderId="0" xfId="1042" applyFont="1" applyAlignment="1">
      <alignment horizontal="right" vertical="top" wrapText="1"/>
    </xf>
    <xf numFmtId="0" fontId="28" fillId="0" borderId="30" xfId="1042" applyFont="1" applyBorder="1" applyAlignment="1">
      <alignment horizontal="right" vertical="top" wrapText="1"/>
    </xf>
    <xf numFmtId="0" fontId="28" fillId="0" borderId="0" xfId="1042" applyFont="1" applyAlignment="1">
      <alignment horizontal="justify" vertical="top"/>
    </xf>
    <xf numFmtId="4" fontId="28" fillId="0" borderId="29" xfId="1042" applyNumberFormat="1" applyFont="1" applyBorder="1" applyAlignment="1">
      <alignment horizontal="right" vertical="top"/>
    </xf>
    <xf numFmtId="4" fontId="142" fillId="0" borderId="29" xfId="1042" applyNumberFormat="1" applyFont="1" applyBorder="1" applyAlignment="1">
      <alignment horizontal="right" vertical="top" wrapText="1"/>
    </xf>
    <xf numFmtId="4" fontId="142" fillId="0" borderId="30" xfId="1042" applyNumberFormat="1" applyFont="1" applyBorder="1" applyAlignment="1">
      <alignment horizontal="right" vertical="top" wrapText="1"/>
    </xf>
    <xf numFmtId="4" fontId="155" fillId="0" borderId="30" xfId="1042" applyNumberFormat="1" applyFont="1" applyBorder="1" applyAlignment="1">
      <alignment horizontal="right" wrapText="1"/>
    </xf>
    <xf numFmtId="0" fontId="156" fillId="0" borderId="0" xfId="1042" applyFont="1" applyAlignment="1">
      <alignment horizontal="left" vertical="center" wrapText="1"/>
    </xf>
    <xf numFmtId="0" fontId="152" fillId="0" borderId="0" xfId="1042" applyFont="1" applyAlignment="1">
      <alignment vertical="top" wrapText="1"/>
    </xf>
    <xf numFmtId="0" fontId="157" fillId="0" borderId="30" xfId="1042" applyFont="1" applyBorder="1" applyAlignment="1"/>
    <xf numFmtId="0" fontId="142" fillId="0" borderId="30" xfId="1042" applyFont="1" applyBorder="1" applyAlignment="1"/>
    <xf numFmtId="0" fontId="157" fillId="0" borderId="0" xfId="1042" applyFont="1" applyAlignment="1"/>
    <xf numFmtId="49" fontId="152" fillId="0" borderId="0" xfId="1042" applyNumberFormat="1" applyFont="1" applyAlignment="1">
      <alignment vertical="center"/>
    </xf>
    <xf numFmtId="0" fontId="152" fillId="0" borderId="0" xfId="1042" applyFont="1" applyAlignment="1">
      <alignment vertical="center" wrapText="1"/>
    </xf>
    <xf numFmtId="4" fontId="152" fillId="0" borderId="30" xfId="1042" applyNumberFormat="1" applyFont="1" applyBorder="1" applyAlignment="1">
      <alignment horizontal="right"/>
    </xf>
    <xf numFmtId="49" fontId="152" fillId="0" borderId="0" xfId="1042" applyNumberFormat="1" applyFont="1" applyAlignment="1">
      <alignment horizontal="right" vertical="top"/>
    </xf>
    <xf numFmtId="0" fontId="152" fillId="0" borderId="30" xfId="1042" applyFont="1" applyBorder="1" applyAlignment="1">
      <alignment horizontal="right"/>
    </xf>
    <xf numFmtId="4" fontId="155" fillId="0" borderId="30" xfId="1042" applyNumberFormat="1" applyFont="1" applyBorder="1" applyAlignment="1">
      <alignment horizontal="right"/>
    </xf>
    <xf numFmtId="49" fontId="152" fillId="0" borderId="0" xfId="1042" applyNumberFormat="1" applyFont="1" applyAlignment="1">
      <alignment horizontal="right" vertical="top" wrapText="1"/>
    </xf>
    <xf numFmtId="0" fontId="28" fillId="0" borderId="0" xfId="1042" quotePrefix="1" applyFont="1" applyAlignment="1">
      <alignment vertical="top" wrapText="1"/>
    </xf>
    <xf numFmtId="4" fontId="155" fillId="0" borderId="30" xfId="1042" applyNumberFormat="1" applyFont="1" applyBorder="1" applyAlignment="1"/>
    <xf numFmtId="49" fontId="28" fillId="0" borderId="0" xfId="703" applyNumberFormat="1" applyFont="1" applyAlignment="1">
      <alignment horizontal="right" vertical="top"/>
    </xf>
    <xf numFmtId="0" fontId="28" fillId="0" borderId="0" xfId="703" applyFont="1" applyAlignment="1">
      <alignment horizontal="justify" vertical="top"/>
    </xf>
    <xf numFmtId="0" fontId="152" fillId="0" borderId="0" xfId="1042" applyFont="1" applyAlignment="1">
      <alignment horizontal="left" vertical="top" wrapText="1"/>
    </xf>
    <xf numFmtId="0" fontId="152" fillId="0" borderId="0" xfId="1042" quotePrefix="1" applyFont="1" applyAlignment="1">
      <alignment vertical="top" wrapText="1"/>
    </xf>
    <xf numFmtId="49" fontId="142" fillId="0" borderId="31" xfId="1042" applyNumberFormat="1" applyFont="1" applyBorder="1" applyAlignment="1">
      <alignment horizontal="right" vertical="top" wrapText="1"/>
    </xf>
    <xf numFmtId="49" fontId="142" fillId="0" borderId="0" xfId="1042" applyNumberFormat="1" applyFont="1" applyAlignment="1">
      <alignment horizontal="right" vertical="top" wrapText="1"/>
    </xf>
    <xf numFmtId="0" fontId="28" fillId="0" borderId="0" xfId="1042" applyFont="1" applyAlignment="1">
      <alignment horizontal="left" vertical="top" wrapText="1"/>
    </xf>
    <xf numFmtId="0" fontId="142" fillId="0" borderId="0" xfId="1042" applyFont="1" applyAlignment="1">
      <alignment vertical="top" wrapText="1"/>
    </xf>
    <xf numFmtId="0" fontId="4" fillId="0" borderId="0" xfId="1042" applyAlignment="1">
      <alignment vertical="top" wrapText="1"/>
    </xf>
    <xf numFmtId="4" fontId="28" fillId="0" borderId="30" xfId="1042" applyNumberFormat="1" applyFont="1" applyBorder="1" applyAlignment="1">
      <alignment horizontal="right" vertical="justify" wrapText="1"/>
    </xf>
    <xf numFmtId="4" fontId="28" fillId="0" borderId="29" xfId="1042" applyNumberFormat="1" applyFont="1" applyBorder="1" applyAlignment="1">
      <alignment horizontal="right"/>
    </xf>
    <xf numFmtId="178" fontId="142" fillId="0" borderId="31" xfId="1042" applyNumberFormat="1" applyFont="1" applyBorder="1" applyAlignment="1">
      <alignment horizontal="right" vertical="top"/>
    </xf>
    <xf numFmtId="0" fontId="142" fillId="0" borderId="30" xfId="1042" applyFont="1" applyBorder="1" applyAlignment="1">
      <alignment horizontal="right" vertical="top" wrapText="1"/>
    </xf>
    <xf numFmtId="4" fontId="142" fillId="0" borderId="30" xfId="1042" applyNumberFormat="1" applyFont="1" applyBorder="1" applyAlignment="1">
      <alignment horizontal="right" vertical="top"/>
    </xf>
    <xf numFmtId="178" fontId="142" fillId="0" borderId="0" xfId="1042" applyNumberFormat="1" applyFont="1" applyAlignment="1">
      <alignment horizontal="right" vertical="top"/>
    </xf>
    <xf numFmtId="0" fontId="28" fillId="0" borderId="31" xfId="1042" applyFont="1" applyBorder="1" applyAlignment="1">
      <alignment horizontal="right"/>
    </xf>
    <xf numFmtId="0" fontId="142" fillId="0" borderId="32" xfId="1042" applyFont="1" applyBorder="1" applyAlignment="1">
      <alignment horizontal="left" vertical="top" wrapText="1"/>
    </xf>
    <xf numFmtId="0" fontId="142" fillId="0" borderId="29" xfId="1042" applyFont="1" applyBorder="1" applyAlignment="1">
      <alignment horizontal="right" vertical="top" wrapText="1"/>
    </xf>
    <xf numFmtId="0" fontId="28" fillId="0" borderId="0" xfId="1048" quotePrefix="1" applyFont="1" applyAlignment="1">
      <alignment horizontal="justify" vertical="top" wrapText="1"/>
    </xf>
    <xf numFmtId="4" fontId="142" fillId="0" borderId="32" xfId="1049" applyNumberFormat="1" applyFont="1" applyBorder="1" applyAlignment="1">
      <alignment horizontal="left"/>
    </xf>
    <xf numFmtId="4" fontId="142" fillId="0" borderId="29" xfId="1049" applyNumberFormat="1" applyFont="1" applyBorder="1" applyAlignment="1">
      <alignment horizontal="left"/>
    </xf>
    <xf numFmtId="4" fontId="142" fillId="0" borderId="29" xfId="1049" applyNumberFormat="1" applyFont="1" applyBorder="1" applyAlignment="1">
      <alignment horizontal="right"/>
    </xf>
    <xf numFmtId="4" fontId="28" fillId="0" borderId="0" xfId="1042" applyNumberFormat="1" applyFont="1">
      <alignment horizontal="justify" vertical="justify" wrapText="1"/>
    </xf>
    <xf numFmtId="0" fontId="28" fillId="0" borderId="0" xfId="1042" applyFont="1">
      <alignment horizontal="justify" vertical="justify" wrapText="1"/>
    </xf>
    <xf numFmtId="0" fontId="28" fillId="0" borderId="0" xfId="1042" applyFont="1" applyAlignment="1">
      <alignment horizontal="right"/>
    </xf>
    <xf numFmtId="0" fontId="142" fillId="0" borderId="0" xfId="1042" applyFont="1" applyAlignment="1">
      <alignment horizontal="left" vertical="top" wrapText="1"/>
    </xf>
    <xf numFmtId="49" fontId="142" fillId="0" borderId="31" xfId="1049" applyNumberFormat="1" applyFont="1" applyBorder="1" applyAlignment="1">
      <alignment horizontal="right" vertical="top"/>
    </xf>
    <xf numFmtId="0" fontId="142" fillId="0" borderId="32" xfId="1049" applyFont="1" applyBorder="1" applyAlignment="1">
      <alignment horizontal="left" vertical="top" wrapText="1"/>
    </xf>
    <xf numFmtId="0" fontId="163" fillId="0" borderId="30" xfId="1042" applyFont="1" applyBorder="1" applyAlignment="1">
      <alignment vertical="center" wrapText="1"/>
    </xf>
    <xf numFmtId="4" fontId="142" fillId="0" borderId="30" xfId="1049" applyNumberFormat="1" applyFont="1" applyBorder="1" applyAlignment="1">
      <alignment horizontal="right"/>
    </xf>
    <xf numFmtId="0" fontId="28" fillId="0" borderId="0" xfId="1041" applyFont="1"/>
    <xf numFmtId="49" fontId="142" fillId="0" borderId="0" xfId="1049" applyNumberFormat="1" applyFont="1" applyAlignment="1">
      <alignment horizontal="right" vertical="top"/>
    </xf>
    <xf numFmtId="0" fontId="142" fillId="0" borderId="0" xfId="1049" applyFont="1" applyAlignment="1">
      <alignment horizontal="left" vertical="top" wrapText="1"/>
    </xf>
    <xf numFmtId="0" fontId="28" fillId="0" borderId="0" xfId="1042" applyFont="1" applyAlignment="1">
      <alignment vertical="center"/>
    </xf>
    <xf numFmtId="0" fontId="28" fillId="0" borderId="0" xfId="1042" applyFont="1" applyAlignment="1"/>
    <xf numFmtId="49" fontId="28" fillId="0" borderId="31" xfId="1049" applyNumberFormat="1" applyFont="1" applyBorder="1" applyAlignment="1">
      <alignment horizontal="right" vertical="top"/>
    </xf>
    <xf numFmtId="4" fontId="142" fillId="0" borderId="29" xfId="1049" applyNumberFormat="1" applyFont="1" applyBorder="1" applyAlignment="1">
      <alignment horizontal="center"/>
    </xf>
    <xf numFmtId="4" fontId="28" fillId="0" borderId="29" xfId="1049" applyNumberFormat="1" applyFont="1" applyBorder="1" applyAlignment="1">
      <alignment horizontal="right"/>
    </xf>
    <xf numFmtId="0" fontId="28" fillId="0" borderId="29" xfId="1049" applyFont="1" applyBorder="1" applyAlignment="1">
      <alignment horizontal="right"/>
    </xf>
    <xf numFmtId="49" fontId="28" fillId="0" borderId="0" xfId="1049" applyNumberFormat="1" applyFont="1" applyAlignment="1">
      <alignment horizontal="right" vertical="top"/>
    </xf>
    <xf numFmtId="4" fontId="142" fillId="0" borderId="0" xfId="1049" applyNumberFormat="1" applyFont="1" applyAlignment="1">
      <alignment horizontal="left"/>
    </xf>
    <xf numFmtId="4" fontId="142" fillId="0" borderId="0" xfId="1049" applyNumberFormat="1" applyFont="1" applyAlignment="1">
      <alignment horizontal="center"/>
    </xf>
    <xf numFmtId="4" fontId="28" fillId="0" borderId="0" xfId="1049" applyNumberFormat="1" applyFont="1" applyAlignment="1">
      <alignment horizontal="right"/>
    </xf>
    <xf numFmtId="0" fontId="28" fillId="0" borderId="0" xfId="1049" applyFont="1" applyAlignment="1">
      <alignment horizontal="right"/>
    </xf>
    <xf numFmtId="4" fontId="142" fillId="0" borderId="0" xfId="1049" applyNumberFormat="1" applyFont="1" applyAlignment="1">
      <alignment horizontal="right"/>
    </xf>
    <xf numFmtId="0" fontId="142" fillId="0" borderId="0" xfId="1042" applyFont="1" applyAlignment="1">
      <alignment horizontal="right" vertical="top" wrapText="1"/>
    </xf>
    <xf numFmtId="4" fontId="142" fillId="0" borderId="0" xfId="1042" applyNumberFormat="1" applyFont="1" applyAlignment="1">
      <alignment horizontal="right" vertical="top" wrapText="1"/>
    </xf>
    <xf numFmtId="4" fontId="28" fillId="0" borderId="0" xfId="1042" applyNumberFormat="1" applyFont="1" applyAlignment="1">
      <alignment horizontal="right"/>
    </xf>
    <xf numFmtId="4" fontId="28" fillId="0" borderId="0" xfId="703" applyNumberFormat="1" applyFont="1" applyAlignment="1">
      <alignment horizontal="right" vertical="top" shrinkToFit="1"/>
    </xf>
    <xf numFmtId="4" fontId="28" fillId="0" borderId="0" xfId="703" applyNumberFormat="1" applyFont="1" applyAlignment="1" applyProtection="1">
      <alignment horizontal="right" vertical="top" shrinkToFit="1"/>
      <protection locked="0"/>
    </xf>
    <xf numFmtId="0" fontId="28" fillId="0" borderId="0" xfId="24" applyFont="1" applyAlignment="1">
      <alignment vertical="top" wrapText="1"/>
    </xf>
    <xf numFmtId="0" fontId="28" fillId="0" borderId="0" xfId="24" applyFont="1" applyAlignment="1">
      <alignment horizontal="justify" vertical="top" wrapText="1"/>
    </xf>
    <xf numFmtId="0" fontId="28" fillId="0" borderId="0" xfId="24" applyFont="1" applyAlignment="1">
      <alignment horizontal="right" vertical="top" wrapText="1"/>
    </xf>
    <xf numFmtId="4" fontId="28" fillId="0" borderId="0" xfId="24" applyNumberFormat="1" applyFont="1" applyAlignment="1">
      <alignment horizontal="right" vertical="top" wrapText="1"/>
    </xf>
    <xf numFmtId="49" fontId="28" fillId="0" borderId="0" xfId="703" applyNumberFormat="1" applyFont="1" applyAlignment="1">
      <alignment vertical="top"/>
    </xf>
    <xf numFmtId="4" fontId="28" fillId="0" borderId="0" xfId="703" applyNumberFormat="1" applyFont="1" applyAlignment="1">
      <alignment horizontal="right" shrinkToFit="1"/>
    </xf>
    <xf numFmtId="0" fontId="128" fillId="83" borderId="33" xfId="1042" applyFont="1" applyFill="1" applyBorder="1" applyAlignment="1">
      <alignment vertical="justify" wrapText="1"/>
    </xf>
    <xf numFmtId="0" fontId="128" fillId="83" borderId="33" xfId="1042" applyFont="1" applyFill="1" applyBorder="1" applyAlignment="1">
      <alignment horizontal="left"/>
    </xf>
    <xf numFmtId="0" fontId="128" fillId="83" borderId="33" xfId="1042" applyFont="1" applyFill="1" applyBorder="1" applyAlignment="1">
      <alignment horizontal="right" vertical="justify" wrapText="1"/>
    </xf>
    <xf numFmtId="0" fontId="11" fillId="83" borderId="33" xfId="1042" applyFont="1" applyFill="1" applyBorder="1" applyAlignment="1">
      <alignment horizontal="right" vertical="justify" wrapText="1"/>
    </xf>
    <xf numFmtId="0" fontId="11" fillId="0" borderId="33" xfId="1042" applyFont="1" applyBorder="1" applyAlignment="1">
      <alignment horizontal="right" vertical="justify" wrapText="1"/>
    </xf>
    <xf numFmtId="4" fontId="11" fillId="83" borderId="33" xfId="1042" applyNumberFormat="1" applyFont="1" applyFill="1" applyBorder="1" applyAlignment="1">
      <alignment horizontal="right" vertical="justify" wrapText="1"/>
    </xf>
    <xf numFmtId="0" fontId="128" fillId="83" borderId="0" xfId="1042" applyFont="1" applyFill="1" applyAlignment="1">
      <alignment vertical="justify" wrapText="1"/>
    </xf>
    <xf numFmtId="0" fontId="128" fillId="83" borderId="0" xfId="1042" applyFont="1" applyFill="1" applyAlignment="1">
      <alignment horizontal="left"/>
    </xf>
    <xf numFmtId="0" fontId="128" fillId="83" borderId="0" xfId="1042" applyFont="1" applyFill="1" applyAlignment="1">
      <alignment horizontal="right" vertical="justify" wrapText="1"/>
    </xf>
    <xf numFmtId="0" fontId="11" fillId="83" borderId="0" xfId="1042" applyFont="1" applyFill="1" applyAlignment="1">
      <alignment horizontal="right" vertical="justify" wrapText="1"/>
    </xf>
    <xf numFmtId="0" fontId="11" fillId="0" borderId="0" xfId="1042" applyFont="1" applyAlignment="1">
      <alignment horizontal="right" vertical="justify" wrapText="1"/>
    </xf>
    <xf numFmtId="4" fontId="11" fillId="83" borderId="34" xfId="1042" applyNumberFormat="1" applyFont="1" applyFill="1" applyBorder="1" applyAlignment="1">
      <alignment horizontal="right" vertical="justify" wrapText="1"/>
    </xf>
    <xf numFmtId="4" fontId="11" fillId="83" borderId="35" xfId="1042" applyNumberFormat="1" applyFont="1" applyFill="1" applyBorder="1" applyAlignment="1">
      <alignment horizontal="right" vertical="justify" wrapText="1"/>
    </xf>
    <xf numFmtId="0" fontId="128" fillId="83" borderId="27" xfId="1042" applyFont="1" applyFill="1" applyBorder="1" applyAlignment="1">
      <alignment vertical="justify" wrapText="1"/>
    </xf>
    <xf numFmtId="4" fontId="128" fillId="83" borderId="27" xfId="1042" applyNumberFormat="1" applyFont="1" applyFill="1" applyBorder="1">
      <alignment horizontal="justify" vertical="justify" wrapText="1"/>
    </xf>
    <xf numFmtId="0" fontId="11" fillId="83" borderId="27" xfId="1042" applyFont="1" applyFill="1" applyBorder="1" applyAlignment="1">
      <alignment horizontal="right" vertical="justify" wrapText="1"/>
    </xf>
    <xf numFmtId="4" fontId="128" fillId="0" borderId="27" xfId="1042" applyNumberFormat="1" applyFont="1" applyBorder="1" applyAlignment="1">
      <alignment horizontal="right" vertical="justify" wrapText="1"/>
    </xf>
    <xf numFmtId="4" fontId="11" fillId="83" borderId="36" xfId="1042" applyNumberFormat="1" applyFont="1" applyFill="1" applyBorder="1" applyAlignment="1">
      <alignment horizontal="right" vertical="justify" wrapText="1"/>
    </xf>
    <xf numFmtId="4" fontId="11" fillId="83" borderId="37" xfId="1042" applyNumberFormat="1" applyFont="1" applyFill="1" applyBorder="1" applyAlignment="1">
      <alignment horizontal="right" vertical="justify" wrapText="1"/>
    </xf>
    <xf numFmtId="4" fontId="128" fillId="83" borderId="0" xfId="1042" applyNumberFormat="1" applyFont="1" applyFill="1">
      <alignment horizontal="justify" vertical="justify" wrapText="1"/>
    </xf>
    <xf numFmtId="4" fontId="128" fillId="0" borderId="0" xfId="1042" applyNumberFormat="1" applyFont="1" applyAlignment="1">
      <alignment horizontal="right" vertical="justify" wrapText="1"/>
    </xf>
    <xf numFmtId="4" fontId="11" fillId="83" borderId="38" xfId="1042" applyNumberFormat="1" applyFont="1" applyFill="1" applyBorder="1" applyAlignment="1">
      <alignment horizontal="right" vertical="justify" wrapText="1"/>
    </xf>
    <xf numFmtId="4" fontId="11" fillId="83" borderId="30" xfId="1042" applyNumberFormat="1" applyFont="1" applyFill="1" applyBorder="1" applyAlignment="1">
      <alignment horizontal="right" vertical="justify" wrapText="1"/>
    </xf>
    <xf numFmtId="4" fontId="11" fillId="83" borderId="0" xfId="1042" applyNumberFormat="1" applyFont="1" applyFill="1" applyAlignment="1">
      <alignment horizontal="right" vertical="justify" wrapText="1"/>
    </xf>
    <xf numFmtId="0" fontId="128" fillId="83" borderId="31" xfId="1042" applyFont="1" applyFill="1" applyBorder="1" applyAlignment="1">
      <alignment horizontal="right" vertical="center" wrapText="1"/>
    </xf>
    <xf numFmtId="4" fontId="128" fillId="0" borderId="39" xfId="1042" applyNumberFormat="1" applyFont="1" applyBorder="1" applyAlignment="1">
      <alignment horizontal="left" vertical="center" wrapText="1"/>
    </xf>
    <xf numFmtId="4" fontId="128" fillId="83" borderId="39" xfId="1042" applyNumberFormat="1" applyFont="1" applyFill="1" applyBorder="1" applyAlignment="1">
      <alignment horizontal="left" vertical="center" wrapText="1"/>
    </xf>
    <xf numFmtId="0" fontId="11" fillId="0" borderId="0" xfId="1042" applyFont="1" applyAlignment="1">
      <alignment horizontal="right" vertical="center" wrapText="1"/>
    </xf>
    <xf numFmtId="0" fontId="11" fillId="0" borderId="0" xfId="1042" applyFont="1" applyAlignment="1">
      <alignment horizontal="left" vertical="center" wrapText="1"/>
    </xf>
    <xf numFmtId="4" fontId="11" fillId="0" borderId="0" xfId="1042" applyNumberFormat="1" applyFont="1" applyAlignment="1">
      <alignment horizontal="left" vertical="center" wrapText="1"/>
    </xf>
    <xf numFmtId="49" fontId="11" fillId="0" borderId="0" xfId="703" applyNumberFormat="1" applyAlignment="1">
      <alignment horizontal="right" vertical="center"/>
    </xf>
    <xf numFmtId="0" fontId="11" fillId="0" borderId="0" xfId="703" applyAlignment="1">
      <alignment horizontal="left" vertical="center"/>
    </xf>
    <xf numFmtId="4" fontId="11" fillId="0" borderId="0" xfId="703" applyNumberFormat="1" applyAlignment="1">
      <alignment horizontal="left" vertical="center" shrinkToFit="1"/>
    </xf>
    <xf numFmtId="0" fontId="128" fillId="83" borderId="39" xfId="1042" applyFont="1" applyFill="1" applyBorder="1" applyAlignment="1">
      <alignment horizontal="left" vertical="center" wrapText="1"/>
    </xf>
    <xf numFmtId="0" fontId="12" fillId="0" borderId="0" xfId="426"/>
    <xf numFmtId="0" fontId="137" fillId="0" borderId="0" xfId="426" applyFont="1" applyAlignment="1">
      <alignment horizontal="center" vertical="center" wrapText="1"/>
    </xf>
    <xf numFmtId="0" fontId="11" fillId="0" borderId="0" xfId="426" applyFont="1" applyAlignment="1">
      <alignment horizontal="left" wrapText="1"/>
    </xf>
    <xf numFmtId="49" fontId="17" fillId="0" borderId="0" xfId="80" applyNumberFormat="1" applyFont="1" applyAlignment="1">
      <alignment horizontal="center" vertical="top"/>
    </xf>
    <xf numFmtId="49" fontId="17" fillId="0" borderId="0" xfId="80" applyNumberFormat="1" applyFont="1" applyAlignment="1">
      <alignment horizontal="justify" vertical="center" wrapText="1"/>
    </xf>
    <xf numFmtId="49" fontId="11" fillId="0" borderId="0" xfId="80" applyNumberFormat="1" applyFont="1" applyAlignment="1">
      <alignment horizontal="left" vertical="top"/>
    </xf>
    <xf numFmtId="0" fontId="11" fillId="0" borderId="0" xfId="426" applyFont="1" applyAlignment="1">
      <alignment horizontal="justify" vertical="center" wrapText="1"/>
    </xf>
    <xf numFmtId="49" fontId="11" fillId="0" borderId="0" xfId="80" applyNumberFormat="1" applyFont="1" applyAlignment="1">
      <alignment horizontal="justify" vertical="center" wrapText="1"/>
    </xf>
    <xf numFmtId="0" fontId="11" fillId="0" borderId="0" xfId="80" applyFont="1" applyAlignment="1">
      <alignment horizontal="justify" vertical="center" wrapText="1"/>
    </xf>
    <xf numFmtId="49" fontId="11" fillId="0" borderId="0" xfId="80" quotePrefix="1" applyNumberFormat="1" applyFont="1" applyAlignment="1">
      <alignment horizontal="justify" vertical="center" wrapText="1"/>
    </xf>
    <xf numFmtId="49" fontId="11" fillId="0" borderId="0" xfId="426" applyNumberFormat="1" applyFont="1" applyAlignment="1">
      <alignment horizontal="justify" vertical="center" wrapText="1"/>
    </xf>
    <xf numFmtId="0" fontId="164" fillId="0" borderId="0" xfId="426" applyFont="1" applyAlignment="1">
      <alignment horizontal="justify" vertical="center" wrapText="1"/>
    </xf>
    <xf numFmtId="0" fontId="15" fillId="0" borderId="39" xfId="1050" applyFont="1" applyBorder="1" applyAlignment="1">
      <alignment horizontal="center" vertical="top" wrapText="1"/>
    </xf>
    <xf numFmtId="0" fontId="15" fillId="0" borderId="39" xfId="1050" applyFont="1" applyBorder="1" applyAlignment="1">
      <alignment horizontal="left" vertical="center" wrapText="1"/>
    </xf>
    <xf numFmtId="4" fontId="15" fillId="0" borderId="39" xfId="1050" applyNumberFormat="1" applyFont="1" applyBorder="1" applyAlignment="1">
      <alignment horizontal="center" wrapText="1"/>
    </xf>
    <xf numFmtId="0" fontId="15" fillId="0" borderId="39" xfId="1050" applyFont="1" applyBorder="1" applyAlignment="1">
      <alignment horizontal="center" wrapText="1"/>
    </xf>
    <xf numFmtId="0" fontId="165" fillId="0" borderId="0" xfId="1050"/>
    <xf numFmtId="0" fontId="129" fillId="0" borderId="31" xfId="1050" applyFont="1" applyBorder="1" applyAlignment="1">
      <alignment horizontal="center" vertical="top" wrapText="1"/>
    </xf>
    <xf numFmtId="0" fontId="166" fillId="0" borderId="32" xfId="1050" applyFont="1" applyBorder="1" applyAlignment="1">
      <alignment horizontal="left" vertical="center" wrapText="1"/>
    </xf>
    <xf numFmtId="0" fontId="166" fillId="0" borderId="32" xfId="1050" applyFont="1" applyBorder="1" applyAlignment="1">
      <alignment horizontal="right" wrapText="1"/>
    </xf>
    <xf numFmtId="0" fontId="166" fillId="0" borderId="32" xfId="1050" applyFont="1" applyBorder="1" applyAlignment="1">
      <alignment horizontal="center" wrapText="1"/>
    </xf>
    <xf numFmtId="4" fontId="130" fillId="0" borderId="32" xfId="1050" applyNumberFormat="1" applyFont="1" applyBorder="1" applyAlignment="1">
      <alignment horizontal="right" wrapText="1"/>
    </xf>
    <xf numFmtId="4" fontId="130" fillId="0" borderId="40" xfId="1050" applyNumberFormat="1" applyFont="1" applyBorder="1" applyAlignment="1">
      <alignment horizontal="right" wrapText="1"/>
    </xf>
    <xf numFmtId="0" fontId="129" fillId="0" borderId="0" xfId="1050" applyFont="1"/>
    <xf numFmtId="0" fontId="167" fillId="0" borderId="31" xfId="1050" applyFont="1" applyBorder="1" applyAlignment="1">
      <alignment horizontal="left" vertical="top"/>
    </xf>
    <xf numFmtId="0" fontId="167" fillId="0" borderId="32" xfId="1050" applyFont="1" applyBorder="1" applyAlignment="1">
      <alignment horizontal="left" vertical="center"/>
    </xf>
    <xf numFmtId="0" fontId="167" fillId="0" borderId="32" xfId="1050" applyFont="1" applyBorder="1" applyAlignment="1">
      <alignment horizontal="left" vertical="top"/>
    </xf>
    <xf numFmtId="0" fontId="167" fillId="0" borderId="32" xfId="1050" applyFont="1" applyBorder="1" applyAlignment="1">
      <alignment horizontal="center" vertical="top"/>
    </xf>
    <xf numFmtId="4" fontId="167" fillId="0" borderId="32" xfId="1050" applyNumberFormat="1" applyFont="1" applyBorder="1" applyAlignment="1">
      <alignment horizontal="left"/>
    </xf>
    <xf numFmtId="0" fontId="167" fillId="0" borderId="40" xfId="1050" applyFont="1" applyBorder="1" applyAlignment="1">
      <alignment horizontal="left"/>
    </xf>
    <xf numFmtId="0" fontId="129" fillId="0" borderId="41" xfId="1050" applyFont="1" applyBorder="1" applyAlignment="1">
      <alignment horizontal="center" vertical="top" wrapText="1"/>
    </xf>
    <xf numFmtId="0" fontId="166" fillId="0" borderId="27" xfId="1050" applyFont="1" applyBorder="1" applyAlignment="1">
      <alignment horizontal="left" vertical="center" wrapText="1"/>
    </xf>
    <xf numFmtId="0" fontId="166" fillId="0" borderId="27" xfId="1050" applyFont="1" applyBorder="1" applyAlignment="1">
      <alignment horizontal="right" wrapText="1"/>
    </xf>
    <xf numFmtId="0" fontId="166" fillId="0" borderId="27" xfId="1050" applyFont="1" applyBorder="1" applyAlignment="1">
      <alignment horizontal="center" wrapText="1"/>
    </xf>
    <xf numFmtId="4" fontId="130" fillId="0" borderId="27" xfId="1050" applyNumberFormat="1" applyFont="1" applyBorder="1" applyAlignment="1">
      <alignment horizontal="right" wrapText="1"/>
    </xf>
    <xf numFmtId="4" fontId="130" fillId="0" borderId="42" xfId="1050" applyNumberFormat="1" applyFont="1" applyBorder="1" applyAlignment="1">
      <alignment horizontal="right" wrapText="1"/>
    </xf>
    <xf numFmtId="0" fontId="168" fillId="0" borderId="31" xfId="1050" applyFont="1" applyBorder="1" applyAlignment="1">
      <alignment horizontal="left" vertical="top"/>
    </xf>
    <xf numFmtId="0" fontId="168" fillId="0" borderId="32" xfId="1050" applyFont="1" applyBorder="1" applyAlignment="1">
      <alignment horizontal="left" vertical="center"/>
    </xf>
    <xf numFmtId="0" fontId="168" fillId="0" borderId="32" xfId="1050" applyFont="1" applyBorder="1" applyAlignment="1">
      <alignment horizontal="left" vertical="top"/>
    </xf>
    <xf numFmtId="0" fontId="168" fillId="0" borderId="32" xfId="1050" applyFont="1" applyBorder="1" applyAlignment="1">
      <alignment horizontal="center" vertical="top"/>
    </xf>
    <xf numFmtId="4" fontId="168" fillId="0" borderId="32" xfId="1050" applyNumberFormat="1" applyFont="1" applyBorder="1" applyAlignment="1">
      <alignment horizontal="left"/>
    </xf>
    <xf numFmtId="0" fontId="168" fillId="0" borderId="40" xfId="1050" applyFont="1" applyBorder="1" applyAlignment="1">
      <alignment horizontal="left"/>
    </xf>
    <xf numFmtId="0" fontId="13" fillId="0" borderId="0" xfId="1050" applyFont="1"/>
    <xf numFmtId="0" fontId="15" fillId="0" borderId="43" xfId="1050" applyFont="1" applyBorder="1" applyAlignment="1">
      <alignment horizontal="center" vertical="top" wrapText="1"/>
    </xf>
    <xf numFmtId="0" fontId="15" fillId="0" borderId="44" xfId="1050" applyFont="1" applyBorder="1" applyAlignment="1">
      <alignment horizontal="justify" vertical="top" wrapText="1"/>
    </xf>
    <xf numFmtId="0" fontId="15" fillId="0" borderId="45" xfId="1050" applyFont="1" applyBorder="1" applyAlignment="1">
      <alignment horizontal="center" wrapText="1"/>
    </xf>
    <xf numFmtId="4" fontId="15" fillId="0" borderId="45" xfId="1050" applyNumberFormat="1" applyFont="1" applyBorder="1" applyAlignment="1">
      <alignment horizontal="right" wrapText="1"/>
    </xf>
    <xf numFmtId="4" fontId="15" fillId="0" borderId="46" xfId="1050" applyNumberFormat="1" applyFont="1" applyBorder="1" applyAlignment="1">
      <alignment horizontal="right" wrapText="1"/>
    </xf>
    <xf numFmtId="0" fontId="11" fillId="0" borderId="0" xfId="1050" applyFont="1"/>
    <xf numFmtId="0" fontId="15" fillId="0" borderId="47" xfId="1050" applyFont="1" applyBorder="1" applyAlignment="1">
      <alignment horizontal="center" vertical="top" wrapText="1"/>
    </xf>
    <xf numFmtId="0" fontId="15" fillId="0" borderId="48" xfId="1050" applyFont="1" applyBorder="1" applyAlignment="1">
      <alignment horizontal="justify" vertical="top" wrapText="1"/>
    </xf>
    <xf numFmtId="0" fontId="15" fillId="0" borderId="49" xfId="1050" applyFont="1" applyBorder="1" applyAlignment="1">
      <alignment horizontal="center" wrapText="1"/>
    </xf>
    <xf numFmtId="4" fontId="15" fillId="0" borderId="49" xfId="1050" applyNumberFormat="1" applyFont="1" applyBorder="1" applyAlignment="1">
      <alignment horizontal="right" wrapText="1"/>
    </xf>
    <xf numFmtId="4" fontId="12" fillId="0" borderId="39" xfId="1050" applyNumberFormat="1" applyFont="1" applyBorder="1" applyAlignment="1">
      <alignment horizontal="right" wrapText="1"/>
    </xf>
    <xf numFmtId="0" fontId="15" fillId="0" borderId="49" xfId="1050" applyFont="1" applyBorder="1" applyAlignment="1">
      <alignment horizontal="center" vertical="top" wrapText="1"/>
    </xf>
    <xf numFmtId="0" fontId="15" fillId="0" borderId="50" xfId="1050" applyFont="1" applyBorder="1" applyAlignment="1">
      <alignment horizontal="justify" vertical="top" wrapText="1"/>
    </xf>
    <xf numFmtId="0" fontId="15" fillId="0" borderId="51" xfId="1050" applyFont="1" applyBorder="1" applyAlignment="1">
      <alignment horizontal="center" vertical="top" wrapText="1"/>
    </xf>
    <xf numFmtId="4" fontId="15" fillId="0" borderId="51" xfId="1050" applyNumberFormat="1" applyFont="1" applyBorder="1" applyAlignment="1">
      <alignment horizontal="right" wrapText="1"/>
    </xf>
    <xf numFmtId="0" fontId="11" fillId="0" borderId="52" xfId="1050" applyFont="1" applyBorder="1" applyAlignment="1">
      <alignment horizontal="center" vertical="top" wrapText="1"/>
    </xf>
    <xf numFmtId="0" fontId="11" fillId="0" borderId="31" xfId="1050" applyFont="1" applyBorder="1" applyAlignment="1">
      <alignment horizontal="left" vertical="center" wrapText="1"/>
    </xf>
    <xf numFmtId="0" fontId="11" fillId="0" borderId="28" xfId="1050" applyFont="1" applyBorder="1" applyAlignment="1">
      <alignment horizontal="justify" wrapText="1"/>
    </xf>
    <xf numFmtId="0" fontId="11" fillId="0" borderId="28" xfId="1050" applyFont="1" applyBorder="1" applyAlignment="1">
      <alignment horizontal="center" wrapText="1"/>
    </xf>
    <xf numFmtId="4" fontId="11" fillId="0" borderId="28" xfId="1050" applyNumberFormat="1" applyFont="1" applyBorder="1"/>
    <xf numFmtId="4" fontId="11" fillId="0" borderId="40" xfId="1050" applyNumberFormat="1" applyFont="1" applyBorder="1" applyAlignment="1">
      <alignment horizontal="right" wrapText="1"/>
    </xf>
    <xf numFmtId="0" fontId="11" fillId="0" borderId="31" xfId="1050" applyFont="1" applyBorder="1" applyAlignment="1">
      <alignment horizontal="center" vertical="top" wrapText="1"/>
    </xf>
    <xf numFmtId="0" fontId="169" fillId="0" borderId="28" xfId="1050" applyFont="1" applyBorder="1" applyAlignment="1">
      <alignment horizontal="left" vertical="center" wrapText="1"/>
    </xf>
    <xf numFmtId="0" fontId="169" fillId="0" borderId="28" xfId="1050" applyFont="1" applyBorder="1" applyAlignment="1">
      <alignment horizontal="right" wrapText="1"/>
    </xf>
    <xf numFmtId="0" fontId="169" fillId="0" borderId="28" xfId="1050" applyFont="1" applyBorder="1" applyAlignment="1">
      <alignment horizontal="center" wrapText="1"/>
    </xf>
    <xf numFmtId="4" fontId="11" fillId="0" borderId="28" xfId="1050" applyNumberFormat="1" applyFont="1" applyBorder="1" applyAlignment="1">
      <alignment horizontal="right" wrapText="1"/>
    </xf>
    <xf numFmtId="0" fontId="11" fillId="0" borderId="39" xfId="1050" applyFont="1" applyBorder="1" applyAlignment="1">
      <alignment horizontal="center" vertical="top" wrapText="1"/>
    </xf>
    <xf numFmtId="0" fontId="11" fillId="0" borderId="40" xfId="1050" applyFont="1" applyBorder="1" applyAlignment="1">
      <alignment horizontal="left" vertical="center" wrapText="1"/>
    </xf>
    <xf numFmtId="0" fontId="11" fillId="0" borderId="31" xfId="1050" applyFont="1" applyBorder="1" applyAlignment="1">
      <alignment horizontal="left" wrapText="1"/>
    </xf>
    <xf numFmtId="0" fontId="11" fillId="0" borderId="39" xfId="1050" applyFont="1" applyBorder="1" applyAlignment="1">
      <alignment horizontal="center" wrapText="1"/>
    </xf>
    <xf numFmtId="4" fontId="11" fillId="0" borderId="39" xfId="1050" applyNumberFormat="1" applyFont="1" applyBorder="1" applyAlignment="1">
      <alignment horizontal="right" wrapText="1"/>
    </xf>
    <xf numFmtId="0" fontId="15" fillId="0" borderId="53" xfId="1050" applyFont="1" applyBorder="1" applyAlignment="1">
      <alignment horizontal="center" vertical="top" wrapText="1"/>
    </xf>
    <xf numFmtId="0" fontId="15" fillId="0" borderId="54" xfId="1050" applyFont="1" applyBorder="1" applyAlignment="1">
      <alignment horizontal="justify" vertical="top" wrapText="1"/>
    </xf>
    <xf numFmtId="0" fontId="15" fillId="0" borderId="55" xfId="1050" applyFont="1" applyBorder="1" applyAlignment="1">
      <alignment horizontal="center" wrapText="1"/>
    </xf>
    <xf numFmtId="4" fontId="15" fillId="0" borderId="55" xfId="1050" applyNumberFormat="1" applyFont="1" applyBorder="1" applyAlignment="1">
      <alignment horizontal="right" wrapText="1"/>
    </xf>
    <xf numFmtId="4" fontId="15" fillId="0" borderId="56" xfId="1050" applyNumberFormat="1" applyFont="1" applyBorder="1" applyAlignment="1">
      <alignment horizontal="right" wrapText="1"/>
    </xf>
    <xf numFmtId="0" fontId="11" fillId="0" borderId="39" xfId="1050" applyFont="1" applyBorder="1" applyAlignment="1">
      <alignment horizontal="left" vertical="center" wrapText="1"/>
    </xf>
    <xf numFmtId="0" fontId="15" fillId="0" borderId="57" xfId="1050" applyFont="1" applyBorder="1" applyAlignment="1">
      <alignment horizontal="center" wrapText="1"/>
    </xf>
    <xf numFmtId="0" fontId="11" fillId="0" borderId="41" xfId="1050" applyFont="1" applyBorder="1" applyAlignment="1">
      <alignment horizontal="center" vertical="top" wrapText="1"/>
    </xf>
    <xf numFmtId="0" fontId="169" fillId="0" borderId="27" xfId="1050" applyFont="1" applyBorder="1" applyAlignment="1">
      <alignment horizontal="left" vertical="center" wrapText="1"/>
    </xf>
    <xf numFmtId="0" fontId="169" fillId="0" borderId="27" xfId="1050" applyFont="1" applyBorder="1" applyAlignment="1">
      <alignment horizontal="right" wrapText="1"/>
    </xf>
    <xf numFmtId="0" fontId="169" fillId="0" borderId="27" xfId="1050" applyFont="1" applyBorder="1" applyAlignment="1">
      <alignment horizontal="center" wrapText="1"/>
    </xf>
    <xf numFmtId="4" fontId="11" fillId="0" borderId="27" xfId="1050" applyNumberFormat="1" applyFont="1" applyBorder="1" applyAlignment="1">
      <alignment horizontal="right" wrapText="1"/>
    </xf>
    <xf numFmtId="4" fontId="11" fillId="0" borderId="42" xfId="1050" applyNumberFormat="1" applyFont="1" applyBorder="1" applyAlignment="1">
      <alignment horizontal="right" wrapText="1"/>
    </xf>
    <xf numFmtId="0" fontId="11" fillId="0" borderId="31" xfId="1050" applyFont="1" applyBorder="1" applyAlignment="1">
      <alignment horizontal="left" vertical="top" wrapText="1"/>
    </xf>
    <xf numFmtId="0" fontId="11" fillId="0" borderId="28" xfId="1050" applyFont="1" applyBorder="1" applyAlignment="1">
      <alignment horizontal="left" vertical="top" wrapText="1"/>
    </xf>
    <xf numFmtId="0" fontId="11" fillId="0" borderId="40" xfId="1050" applyFont="1" applyBorder="1" applyAlignment="1">
      <alignment horizontal="left" vertical="top" wrapText="1"/>
    </xf>
    <xf numFmtId="0" fontId="11" fillId="0" borderId="42" xfId="1050" applyFont="1" applyBorder="1" applyAlignment="1">
      <alignment horizontal="left" vertical="center" wrapText="1"/>
    </xf>
    <xf numFmtId="0" fontId="11" fillId="0" borderId="31" xfId="1050" applyFont="1" applyBorder="1" applyAlignment="1">
      <alignment horizontal="justify" wrapText="1"/>
    </xf>
    <xf numFmtId="0" fontId="11" fillId="0" borderId="39" xfId="1051" applyFont="1" applyBorder="1" applyAlignment="1">
      <alignment horizontal="left" vertical="center" wrapText="1"/>
    </xf>
    <xf numFmtId="0" fontId="11" fillId="0" borderId="41" xfId="1050" applyFont="1" applyBorder="1" applyAlignment="1">
      <alignment horizontal="justify" wrapText="1"/>
    </xf>
    <xf numFmtId="0" fontId="11" fillId="0" borderId="58" xfId="1050" applyFont="1" applyBorder="1" applyAlignment="1">
      <alignment horizontal="center" wrapText="1"/>
    </xf>
    <xf numFmtId="4" fontId="11" fillId="0" borderId="58" xfId="1050" applyNumberFormat="1" applyFont="1" applyBorder="1" applyAlignment="1">
      <alignment horizontal="right" wrapText="1"/>
    </xf>
    <xf numFmtId="0" fontId="12" fillId="0" borderId="52" xfId="1050" applyFont="1" applyBorder="1" applyAlignment="1">
      <alignment horizontal="center" vertical="top" wrapText="1"/>
    </xf>
    <xf numFmtId="0" fontId="168" fillId="0" borderId="28" xfId="1050" applyFont="1" applyBorder="1" applyAlignment="1">
      <alignment horizontal="left" vertical="center"/>
    </xf>
    <xf numFmtId="0" fontId="168" fillId="0" borderId="28" xfId="1050" applyFont="1" applyBorder="1" applyAlignment="1">
      <alignment horizontal="left" vertical="top"/>
    </xf>
    <xf numFmtId="0" fontId="11" fillId="0" borderId="28" xfId="1050" applyFont="1" applyBorder="1" applyAlignment="1">
      <alignment horizontal="right" vertical="top"/>
    </xf>
    <xf numFmtId="4" fontId="168" fillId="0" borderId="40" xfId="1050" applyNumberFormat="1" applyFont="1" applyBorder="1" applyAlignment="1">
      <alignment horizontal="right"/>
    </xf>
    <xf numFmtId="0" fontId="166" fillId="0" borderId="28" xfId="1050" applyFont="1" applyBorder="1" applyAlignment="1">
      <alignment horizontal="left" vertical="center" wrapText="1"/>
    </xf>
    <xf numFmtId="0" fontId="166" fillId="0" borderId="28" xfId="1050" applyFont="1" applyBorder="1" applyAlignment="1">
      <alignment horizontal="right" wrapText="1"/>
    </xf>
    <xf numFmtId="0" fontId="166" fillId="0" borderId="28" xfId="1050" applyFont="1" applyBorder="1" applyAlignment="1">
      <alignment horizontal="center" wrapText="1"/>
    </xf>
    <xf numFmtId="4" fontId="130" fillId="0" borderId="28" xfId="1050" applyNumberFormat="1" applyFont="1" applyBorder="1" applyAlignment="1">
      <alignment horizontal="right" wrapText="1"/>
    </xf>
    <xf numFmtId="0" fontId="11" fillId="0" borderId="0" xfId="1052"/>
    <xf numFmtId="0" fontId="168" fillId="0" borderId="28" xfId="1050" applyFont="1" applyBorder="1" applyAlignment="1">
      <alignment horizontal="center" vertical="top"/>
    </xf>
    <xf numFmtId="4" fontId="168" fillId="0" borderId="28" xfId="1050" applyNumberFormat="1" applyFont="1" applyBorder="1" applyAlignment="1">
      <alignment horizontal="left"/>
    </xf>
    <xf numFmtId="0" fontId="12" fillId="0" borderId="59" xfId="1052" applyFont="1" applyBorder="1" applyAlignment="1">
      <alignment horizontal="center" vertical="top" wrapText="1"/>
    </xf>
    <xf numFmtId="0" fontId="12" fillId="0" borderId="28" xfId="1052" applyFont="1" applyBorder="1" applyAlignment="1">
      <alignment horizontal="justify" vertical="top" wrapText="1"/>
    </xf>
    <xf numFmtId="0" fontId="170" fillId="0" borderId="28" xfId="1052" applyFont="1" applyBorder="1" applyAlignment="1">
      <alignment horizontal="right" vertical="top" wrapText="1"/>
    </xf>
    <xf numFmtId="0" fontId="170" fillId="0" borderId="28" xfId="1052" applyFont="1" applyBorder="1" applyAlignment="1">
      <alignment horizontal="center" vertical="top" wrapText="1"/>
    </xf>
    <xf numFmtId="4" fontId="12" fillId="0" borderId="28" xfId="1052" applyNumberFormat="1" applyFont="1" applyBorder="1" applyAlignment="1">
      <alignment horizontal="right" wrapText="1"/>
    </xf>
    <xf numFmtId="4" fontId="12" fillId="0" borderId="40" xfId="1052" applyNumberFormat="1" applyFont="1" applyBorder="1" applyAlignment="1">
      <alignment horizontal="right" wrapText="1"/>
    </xf>
    <xf numFmtId="0" fontId="12" fillId="0" borderId="52" xfId="1052" applyFont="1" applyBorder="1" applyAlignment="1">
      <alignment horizontal="center" vertical="top" wrapText="1"/>
    </xf>
    <xf numFmtId="0" fontId="11" fillId="0" borderId="60" xfId="1052" applyBorder="1" applyAlignment="1">
      <alignment horizontal="justify" vertical="top" wrapText="1"/>
    </xf>
    <xf numFmtId="0" fontId="11" fillId="0" borderId="61" xfId="4" applyBorder="1" applyAlignment="1">
      <alignment wrapText="1"/>
    </xf>
    <xf numFmtId="0" fontId="169" fillId="0" borderId="28" xfId="1052" applyFont="1" applyBorder="1" applyAlignment="1">
      <alignment horizontal="center" wrapText="1"/>
    </xf>
    <xf numFmtId="4" fontId="12" fillId="0" borderId="27" xfId="1052" applyNumberFormat="1" applyFont="1" applyBorder="1" applyAlignment="1">
      <alignment horizontal="right" wrapText="1"/>
    </xf>
    <xf numFmtId="4" fontId="12" fillId="0" borderId="42" xfId="1052" applyNumberFormat="1" applyFont="1" applyBorder="1" applyAlignment="1">
      <alignment horizontal="right" wrapText="1"/>
    </xf>
    <xf numFmtId="0" fontId="14" fillId="0" borderId="0" xfId="1050" applyFont="1"/>
    <xf numFmtId="0" fontId="12" fillId="0" borderId="27" xfId="1052" applyFont="1" applyBorder="1" applyAlignment="1">
      <alignment horizontal="justify" vertical="top" wrapText="1"/>
    </xf>
    <xf numFmtId="0" fontId="170" fillId="0" borderId="27" xfId="1052" applyFont="1" applyBorder="1" applyAlignment="1">
      <alignment horizontal="left" wrapText="1"/>
    </xf>
    <xf numFmtId="0" fontId="170" fillId="0" borderId="28" xfId="1052" applyFont="1" applyBorder="1" applyAlignment="1">
      <alignment horizontal="center" wrapText="1"/>
    </xf>
    <xf numFmtId="0" fontId="11" fillId="0" borderId="52" xfId="4" applyBorder="1" applyAlignment="1">
      <alignment horizontal="center" vertical="top" wrapText="1"/>
    </xf>
    <xf numFmtId="0" fontId="11" fillId="0" borderId="39" xfId="726" applyBorder="1" applyAlignment="1">
      <alignment vertical="top" wrapText="1"/>
    </xf>
    <xf numFmtId="0" fontId="12" fillId="0" borderId="39" xfId="4" applyFont="1" applyBorder="1" applyAlignment="1">
      <alignment horizontal="left" wrapText="1"/>
    </xf>
    <xf numFmtId="0" fontId="12" fillId="0" borderId="39" xfId="4" applyFont="1" applyBorder="1" applyAlignment="1">
      <alignment horizontal="center" wrapText="1"/>
    </xf>
    <xf numFmtId="4" fontId="11" fillId="0" borderId="39" xfId="5" applyNumberFormat="1" applyBorder="1" applyAlignment="1">
      <alignment horizontal="right" wrapText="1"/>
    </xf>
    <xf numFmtId="0" fontId="170" fillId="0" borderId="27" xfId="1052" applyFont="1" applyBorder="1" applyAlignment="1">
      <alignment horizontal="right" vertical="top" wrapText="1"/>
    </xf>
    <xf numFmtId="0" fontId="11" fillId="0" borderId="62" xfId="726" applyBorder="1" applyAlignment="1">
      <alignment vertical="top" wrapText="1"/>
    </xf>
    <xf numFmtId="0" fontId="12" fillId="0" borderId="58" xfId="1052" applyFont="1" applyBorder="1" applyAlignment="1">
      <alignment horizontal="center" vertical="top" wrapText="1"/>
    </xf>
    <xf numFmtId="0" fontId="170" fillId="0" borderId="28" xfId="1050" applyFont="1" applyBorder="1" applyAlignment="1">
      <alignment horizontal="left" vertical="center" wrapText="1"/>
    </xf>
    <xf numFmtId="0" fontId="170" fillId="0" borderId="28" xfId="1050" applyFont="1" applyBorder="1" applyAlignment="1">
      <alignment horizontal="right" wrapText="1"/>
    </xf>
    <xf numFmtId="0" fontId="170" fillId="0" borderId="28" xfId="1050" applyFont="1" applyBorder="1" applyAlignment="1">
      <alignment horizontal="center" wrapText="1"/>
    </xf>
    <xf numFmtId="4" fontId="12" fillId="0" borderId="28" xfId="1050" applyNumberFormat="1" applyFont="1" applyBorder="1" applyAlignment="1">
      <alignment horizontal="right" wrapText="1"/>
    </xf>
    <xf numFmtId="4" fontId="12" fillId="0" borderId="40" xfId="1050" applyNumberFormat="1" applyFont="1" applyBorder="1" applyAlignment="1">
      <alignment horizontal="right" wrapText="1"/>
    </xf>
    <xf numFmtId="0" fontId="15" fillId="0" borderId="52" xfId="1050" applyFont="1" applyBorder="1" applyAlignment="1">
      <alignment horizontal="center" vertical="top" wrapText="1"/>
    </xf>
    <xf numFmtId="0" fontId="171" fillId="0" borderId="27" xfId="1052" applyFont="1" applyBorder="1" applyAlignment="1">
      <alignment horizontal="left" vertical="center" wrapText="1"/>
    </xf>
    <xf numFmtId="0" fontId="14" fillId="0" borderId="27" xfId="1050" applyFont="1" applyBorder="1" applyAlignment="1">
      <alignment horizontal="center"/>
    </xf>
    <xf numFmtId="4" fontId="12" fillId="0" borderId="27" xfId="1050" applyNumberFormat="1" applyFont="1" applyBorder="1"/>
    <xf numFmtId="4" fontId="12" fillId="0" borderId="42" xfId="1050" applyNumberFormat="1" applyFont="1" applyBorder="1" applyAlignment="1">
      <alignment horizontal="right" wrapText="1"/>
    </xf>
    <xf numFmtId="0" fontId="12" fillId="0" borderId="27" xfId="1052" applyFont="1" applyBorder="1" applyAlignment="1">
      <alignment vertical="top"/>
    </xf>
    <xf numFmtId="0" fontId="171" fillId="0" borderId="39" xfId="1052" applyFont="1" applyBorder="1" applyAlignment="1">
      <alignment horizontal="left" vertical="center" wrapText="1"/>
    </xf>
    <xf numFmtId="0" fontId="171" fillId="0" borderId="42" xfId="1052" applyFont="1" applyBorder="1" applyAlignment="1">
      <alignment horizontal="justify" vertical="top" wrapText="1"/>
    </xf>
    <xf numFmtId="0" fontId="15" fillId="0" borderId="58" xfId="1050" applyFont="1" applyBorder="1" applyAlignment="1">
      <alignment horizontal="center" wrapText="1"/>
    </xf>
    <xf numFmtId="0" fontId="171" fillId="0" borderId="42" xfId="1052" applyFont="1" applyBorder="1" applyAlignment="1">
      <alignment horizontal="left" vertical="center" wrapText="1"/>
    </xf>
    <xf numFmtId="0" fontId="15" fillId="0" borderId="28" xfId="1050" applyFont="1" applyBorder="1" applyAlignment="1">
      <alignment horizontal="justify" wrapText="1"/>
    </xf>
    <xf numFmtId="0" fontId="15" fillId="0" borderId="28" xfId="1050" applyFont="1" applyBorder="1" applyAlignment="1">
      <alignment horizontal="center" wrapText="1"/>
    </xf>
    <xf numFmtId="4" fontId="15" fillId="0" borderId="28" xfId="1050" applyNumberFormat="1" applyFont="1" applyBorder="1" applyAlignment="1">
      <alignment horizontal="right" wrapText="1"/>
    </xf>
    <xf numFmtId="0" fontId="15" fillId="0" borderId="59" xfId="1050" applyFont="1" applyBorder="1" applyAlignment="1">
      <alignment horizontal="center" vertical="top" wrapText="1"/>
    </xf>
    <xf numFmtId="0" fontId="171" fillId="0" borderId="28" xfId="1050" applyFont="1" applyBorder="1" applyAlignment="1">
      <alignment horizontal="left" vertical="center" wrapText="1"/>
    </xf>
    <xf numFmtId="0" fontId="165" fillId="0" borderId="28" xfId="1050" applyBorder="1"/>
    <xf numFmtId="0" fontId="165" fillId="0" borderId="28" xfId="1050" applyBorder="1" applyAlignment="1">
      <alignment horizontal="center"/>
    </xf>
    <xf numFmtId="4" fontId="12" fillId="0" borderId="28" xfId="1050" applyNumberFormat="1" applyFont="1" applyBorder="1"/>
    <xf numFmtId="4" fontId="12" fillId="0" borderId="40" xfId="1050" applyNumberFormat="1" applyFont="1" applyBorder="1"/>
    <xf numFmtId="0" fontId="171" fillId="0" borderId="27" xfId="1050" applyFont="1" applyBorder="1" applyAlignment="1">
      <alignment horizontal="left" vertical="center" wrapText="1"/>
    </xf>
    <xf numFmtId="0" fontId="170" fillId="0" borderId="27" xfId="1050" applyFont="1" applyBorder="1" applyAlignment="1">
      <alignment horizontal="right" vertical="top" wrapText="1"/>
    </xf>
    <xf numFmtId="0" fontId="165" fillId="0" borderId="27" xfId="1050" applyBorder="1" applyAlignment="1">
      <alignment horizontal="center"/>
    </xf>
    <xf numFmtId="4" fontId="12" fillId="0" borderId="27" xfId="1050" applyNumberFormat="1" applyFont="1" applyBorder="1" applyAlignment="1">
      <alignment horizontal="right" wrapText="1"/>
    </xf>
    <xf numFmtId="0" fontId="171" fillId="0" borderId="27" xfId="1053" applyFont="1" applyBorder="1" applyAlignment="1">
      <alignment horizontal="left" vertical="center" wrapText="1"/>
    </xf>
    <xf numFmtId="0" fontId="15" fillId="0" borderId="31" xfId="1050" applyFont="1" applyBorder="1" applyAlignment="1">
      <alignment horizontal="justify" wrapText="1"/>
    </xf>
    <xf numFmtId="0" fontId="171" fillId="0" borderId="31" xfId="1050" applyFont="1" applyBorder="1" applyAlignment="1">
      <alignment horizontal="left" vertical="center" wrapText="1"/>
    </xf>
    <xf numFmtId="0" fontId="15" fillId="0" borderId="31" xfId="1053" applyFont="1" applyBorder="1" applyAlignment="1">
      <alignment horizontal="left" vertical="center" wrapText="1"/>
    </xf>
    <xf numFmtId="0" fontId="15" fillId="0" borderId="41" xfId="1050" applyFont="1" applyBorder="1" applyAlignment="1">
      <alignment horizontal="justify" wrapText="1"/>
    </xf>
    <xf numFmtId="0" fontId="15" fillId="0" borderId="27" xfId="1053" applyFont="1" applyBorder="1" applyAlignment="1">
      <alignment horizontal="left" vertical="center" wrapText="1"/>
    </xf>
    <xf numFmtId="0" fontId="11" fillId="0" borderId="31" xfId="1053" applyFont="1" applyBorder="1" applyAlignment="1">
      <alignment horizontal="left" vertical="center" wrapText="1"/>
    </xf>
    <xf numFmtId="0" fontId="171" fillId="0" borderId="0" xfId="1050" applyFont="1" applyAlignment="1">
      <alignment horizontal="left" vertical="center" wrapText="1"/>
    </xf>
    <xf numFmtId="0" fontId="170" fillId="0" borderId="0" xfId="1050" applyFont="1" applyAlignment="1">
      <alignment horizontal="right" wrapText="1"/>
    </xf>
    <xf numFmtId="0" fontId="170" fillId="0" borderId="0" xfId="1050" applyFont="1" applyAlignment="1">
      <alignment horizontal="center" wrapText="1"/>
    </xf>
    <xf numFmtId="4" fontId="12" fillId="0" borderId="63" xfId="1050" applyNumberFormat="1" applyFont="1" applyBorder="1" applyAlignment="1">
      <alignment horizontal="right" wrapText="1"/>
    </xf>
    <xf numFmtId="0" fontId="15" fillId="0" borderId="31" xfId="1050" applyFont="1" applyBorder="1" applyAlignment="1">
      <alignment horizontal="center" vertical="top" wrapText="1"/>
    </xf>
    <xf numFmtId="0" fontId="15" fillId="0" borderId="28" xfId="1050" applyFont="1" applyBorder="1" applyAlignment="1">
      <alignment horizontal="left" vertical="center" wrapText="1"/>
    </xf>
    <xf numFmtId="0" fontId="15" fillId="0" borderId="28" xfId="1050" applyFont="1" applyBorder="1" applyAlignment="1">
      <alignment horizontal="right" vertical="top" wrapText="1"/>
    </xf>
    <xf numFmtId="0" fontId="15" fillId="0" borderId="28" xfId="1050" applyFont="1" applyBorder="1" applyAlignment="1">
      <alignment horizontal="center" vertical="top" wrapText="1"/>
    </xf>
    <xf numFmtId="0" fontId="15" fillId="0" borderId="40" xfId="1050" applyFont="1" applyBorder="1" applyAlignment="1">
      <alignment horizontal="right" wrapText="1"/>
    </xf>
    <xf numFmtId="0" fontId="11" fillId="0" borderId="64" xfId="1054" applyBorder="1" applyAlignment="1">
      <alignment horizontal="left" vertical="center" wrapText="1"/>
    </xf>
    <xf numFmtId="0" fontId="11" fillId="0" borderId="65" xfId="1050" applyFont="1" applyBorder="1" applyAlignment="1">
      <alignment horizontal="center" vertical="top" wrapText="1"/>
    </xf>
    <xf numFmtId="0" fontId="11" fillId="0" borderId="66" xfId="1053" applyFont="1" applyBorder="1" applyAlignment="1">
      <alignment horizontal="left" vertical="center" wrapText="1"/>
    </xf>
    <xf numFmtId="0" fontId="11" fillId="0" borderId="67" xfId="1050" applyFont="1" applyBorder="1" applyAlignment="1">
      <alignment horizontal="justify" wrapText="1"/>
    </xf>
    <xf numFmtId="0" fontId="11" fillId="0" borderId="49" xfId="1050" applyFont="1" applyBorder="1" applyAlignment="1">
      <alignment horizontal="center" wrapText="1"/>
    </xf>
    <xf numFmtId="0" fontId="11" fillId="0" borderId="31" xfId="1" applyBorder="1" applyAlignment="1">
      <alignment horizontal="center" vertical="top" wrapText="1"/>
    </xf>
    <xf numFmtId="0" fontId="11" fillId="0" borderId="28" xfId="1054" applyBorder="1" applyAlignment="1">
      <alignment horizontal="left" vertical="center" wrapText="1"/>
    </xf>
    <xf numFmtId="0" fontId="169" fillId="0" borderId="28" xfId="1" applyFont="1" applyBorder="1" applyAlignment="1">
      <alignment horizontal="center" vertical="top" wrapText="1"/>
    </xf>
    <xf numFmtId="4" fontId="11" fillId="0" borderId="28" xfId="1" applyNumberFormat="1" applyBorder="1" applyAlignment="1">
      <alignment wrapText="1"/>
    </xf>
    <xf numFmtId="4" fontId="11" fillId="0" borderId="40" xfId="1" applyNumberFormat="1" applyBorder="1" applyAlignment="1">
      <alignment wrapText="1"/>
    </xf>
    <xf numFmtId="0" fontId="15" fillId="0" borderId="48" xfId="1050" applyFont="1" applyBorder="1" applyAlignment="1">
      <alignment horizontal="center" vertical="center" wrapText="1"/>
    </xf>
    <xf numFmtId="0" fontId="11" fillId="0" borderId="68" xfId="1054" applyBorder="1" applyAlignment="1">
      <alignment horizontal="left" vertical="center" wrapText="1"/>
    </xf>
    <xf numFmtId="0" fontId="11" fillId="0" borderId="69" xfId="1050" applyFont="1" applyBorder="1" applyAlignment="1">
      <alignment horizontal="justify" wrapText="1"/>
    </xf>
    <xf numFmtId="0" fontId="11" fillId="0" borderId="69" xfId="1050" applyFont="1" applyBorder="1" applyAlignment="1">
      <alignment horizontal="center" wrapText="1"/>
    </xf>
    <xf numFmtId="0" fontId="169" fillId="0" borderId="28" xfId="1050" applyFont="1" applyBorder="1" applyAlignment="1">
      <alignment horizontal="center" vertical="top" wrapText="1"/>
    </xf>
    <xf numFmtId="4" fontId="12" fillId="0" borderId="28" xfId="1050" applyNumberFormat="1" applyFont="1" applyBorder="1" applyAlignment="1">
      <alignment horizontal="right" vertical="top" wrapText="1"/>
    </xf>
    <xf numFmtId="0" fontId="11" fillId="0" borderId="69" xfId="1" applyBorder="1" applyAlignment="1">
      <alignment horizontal="justify" wrapText="1"/>
    </xf>
    <xf numFmtId="0" fontId="11" fillId="0" borderId="69" xfId="1" applyBorder="1" applyAlignment="1">
      <alignment horizontal="center" wrapText="1"/>
    </xf>
    <xf numFmtId="0" fontId="11" fillId="0" borderId="63" xfId="1052" applyBorder="1" applyAlignment="1">
      <alignment horizontal="justify" vertical="top" wrapText="1"/>
    </xf>
    <xf numFmtId="0" fontId="12" fillId="0" borderId="39" xfId="1052" applyFont="1" applyBorder="1" applyAlignment="1">
      <alignment horizontal="left" wrapText="1"/>
    </xf>
    <xf numFmtId="0" fontId="12" fillId="0" borderId="42" xfId="1052" applyFont="1" applyBorder="1" applyAlignment="1">
      <alignment horizontal="center" wrapText="1"/>
    </xf>
    <xf numFmtId="0" fontId="12" fillId="0" borderId="42" xfId="1052" applyFont="1" applyBorder="1" applyAlignment="1">
      <alignment horizontal="justify" vertical="top" wrapText="1"/>
    </xf>
    <xf numFmtId="0" fontId="11" fillId="0" borderId="47" xfId="3" applyBorder="1" applyAlignment="1">
      <alignment horizontal="center" vertical="top" wrapText="1"/>
    </xf>
    <xf numFmtId="0" fontId="11" fillId="0" borderId="31" xfId="3" applyBorder="1" applyAlignment="1">
      <alignment horizontal="justify" vertical="top" wrapText="1"/>
    </xf>
    <xf numFmtId="0" fontId="11" fillId="0" borderId="28" xfId="3" applyBorder="1" applyAlignment="1">
      <alignment horizontal="left" wrapText="1"/>
    </xf>
    <xf numFmtId="0" fontId="11" fillId="0" borderId="28" xfId="3" applyBorder="1" applyAlignment="1">
      <alignment horizontal="right" wrapText="1"/>
    </xf>
    <xf numFmtId="4" fontId="11" fillId="0" borderId="28" xfId="3" applyNumberFormat="1" applyBorder="1" applyAlignment="1">
      <alignment horizontal="right" wrapText="1"/>
    </xf>
    <xf numFmtId="4" fontId="11" fillId="0" borderId="40" xfId="3" applyNumberFormat="1" applyBorder="1" applyAlignment="1">
      <alignment horizontal="right" vertical="top" wrapText="1"/>
    </xf>
    <xf numFmtId="0" fontId="11" fillId="0" borderId="48" xfId="3" applyBorder="1" applyAlignment="1">
      <alignment horizontal="justify" wrapText="1"/>
    </xf>
    <xf numFmtId="0" fontId="11" fillId="0" borderId="39" xfId="3" applyBorder="1" applyAlignment="1">
      <alignment horizontal="left" wrapText="1"/>
    </xf>
    <xf numFmtId="0" fontId="11" fillId="0" borderId="39" xfId="3" applyBorder="1" applyAlignment="1">
      <alignment horizontal="right" wrapText="1"/>
    </xf>
    <xf numFmtId="4" fontId="11" fillId="0" borderId="39" xfId="3" applyNumberFormat="1" applyBorder="1" applyAlignment="1">
      <alignment horizontal="right" wrapText="1"/>
    </xf>
    <xf numFmtId="0" fontId="11" fillId="0" borderId="39" xfId="3" applyBorder="1" applyAlignment="1">
      <alignment horizontal="justify" vertical="top" wrapText="1"/>
    </xf>
    <xf numFmtId="0" fontId="11" fillId="0" borderId="47" xfId="4" applyBorder="1" applyAlignment="1">
      <alignment horizontal="center" wrapText="1"/>
    </xf>
    <xf numFmtId="0" fontId="11" fillId="0" borderId="48" xfId="4" applyBorder="1" applyAlignment="1">
      <alignment horizontal="justify" wrapText="1"/>
    </xf>
    <xf numFmtId="0" fontId="11" fillId="0" borderId="49" xfId="4" applyBorder="1" applyAlignment="1">
      <alignment horizontal="left" wrapText="1"/>
    </xf>
    <xf numFmtId="0" fontId="11" fillId="0" borderId="49" xfId="4" applyBorder="1" applyAlignment="1">
      <alignment horizontal="right" wrapText="1"/>
    </xf>
    <xf numFmtId="4" fontId="11" fillId="0" borderId="49" xfId="4" applyNumberFormat="1" applyBorder="1" applyAlignment="1">
      <alignment horizontal="right" wrapText="1"/>
    </xf>
    <xf numFmtId="0" fontId="11" fillId="0" borderId="52" xfId="3" applyBorder="1" applyAlignment="1">
      <alignment horizontal="center" vertical="top" wrapText="1"/>
    </xf>
    <xf numFmtId="0" fontId="11" fillId="0" borderId="39" xfId="3" applyBorder="1" applyAlignment="1">
      <alignment horizontal="left" vertical="top" wrapText="1"/>
    </xf>
    <xf numFmtId="0" fontId="171" fillId="0" borderId="41" xfId="1050" applyFont="1" applyBorder="1" applyAlignment="1">
      <alignment horizontal="left" vertical="center" wrapText="1"/>
    </xf>
    <xf numFmtId="0" fontId="165" fillId="0" borderId="27" xfId="1050" applyBorder="1" applyAlignment="1">
      <alignment wrapText="1"/>
    </xf>
    <xf numFmtId="0" fontId="11" fillId="0" borderId="52" xfId="1050" applyFont="1" applyBorder="1" applyAlignment="1">
      <alignment horizontal="center"/>
    </xf>
    <xf numFmtId="0" fontId="12" fillId="0" borderId="39" xfId="1053" applyFont="1" applyBorder="1" applyAlignment="1">
      <alignment horizontal="left" vertical="center" wrapText="1"/>
    </xf>
    <xf numFmtId="0" fontId="171" fillId="0" borderId="41" xfId="1050" applyFont="1" applyBorder="1" applyAlignment="1">
      <alignment horizontal="justify" wrapText="1"/>
    </xf>
    <xf numFmtId="0" fontId="11" fillId="0" borderId="39" xfId="1054" applyBorder="1" applyAlignment="1">
      <alignment horizontal="center"/>
    </xf>
    <xf numFmtId="0" fontId="171" fillId="0" borderId="53" xfId="1050" applyFont="1" applyBorder="1" applyAlignment="1">
      <alignment horizontal="left" vertical="top" wrapText="1"/>
    </xf>
    <xf numFmtId="0" fontId="165" fillId="0" borderId="70" xfId="1050" applyBorder="1" applyAlignment="1">
      <alignment wrapText="1"/>
    </xf>
    <xf numFmtId="4" fontId="12" fillId="0" borderId="70" xfId="1050" applyNumberFormat="1" applyFont="1" applyBorder="1" applyAlignment="1">
      <alignment horizontal="right" wrapText="1"/>
    </xf>
    <xf numFmtId="0" fontId="11" fillId="0" borderId="49" xfId="1053" applyFont="1" applyBorder="1" applyAlignment="1">
      <alignment horizontal="left" vertical="center" wrapText="1"/>
    </xf>
    <xf numFmtId="0" fontId="15" fillId="0" borderId="70" xfId="1050" applyFont="1" applyBorder="1" applyAlignment="1">
      <alignment horizontal="left" vertical="center" wrapText="1"/>
    </xf>
    <xf numFmtId="0" fontId="15" fillId="0" borderId="70" xfId="1050" applyFont="1" applyBorder="1" applyAlignment="1">
      <alignment horizontal="justify" vertical="top" wrapText="1"/>
    </xf>
    <xf numFmtId="0" fontId="15" fillId="0" borderId="70" xfId="1050" applyFont="1" applyBorder="1" applyAlignment="1">
      <alignment horizontal="center" vertical="top" wrapText="1"/>
    </xf>
    <xf numFmtId="4" fontId="15" fillId="0" borderId="70" xfId="1050" applyNumberFormat="1" applyFont="1" applyBorder="1" applyAlignment="1">
      <alignment horizontal="justify" vertical="top" wrapText="1"/>
    </xf>
    <xf numFmtId="0" fontId="15" fillId="0" borderId="71" xfId="1050" applyFont="1" applyBorder="1" applyAlignment="1">
      <alignment horizontal="justify" wrapText="1"/>
    </xf>
    <xf numFmtId="0" fontId="15" fillId="0" borderId="39" xfId="1050" applyFont="1" applyBorder="1" applyAlignment="1">
      <alignment horizontal="left" wrapText="1"/>
    </xf>
    <xf numFmtId="4" fontId="15" fillId="0" borderId="39" xfId="1050" applyNumberFormat="1" applyFont="1" applyBorder="1" applyAlignment="1">
      <alignment horizontal="right" wrapText="1"/>
    </xf>
    <xf numFmtId="0" fontId="15" fillId="0" borderId="53" xfId="1050" applyFont="1" applyBorder="1" applyAlignment="1">
      <alignment horizontal="left" vertical="center" wrapText="1"/>
    </xf>
    <xf numFmtId="0" fontId="15" fillId="0" borderId="70" xfId="1050" applyFont="1" applyBorder="1" applyAlignment="1">
      <alignment horizontal="left" wrapText="1"/>
    </xf>
    <xf numFmtId="0" fontId="15" fillId="0" borderId="70" xfId="1050" applyFont="1" applyBorder="1" applyAlignment="1">
      <alignment horizontal="center" wrapText="1"/>
    </xf>
    <xf numFmtId="4" fontId="15" fillId="0" borderId="70" xfId="1050" applyNumberFormat="1" applyFont="1" applyBorder="1" applyAlignment="1">
      <alignment horizontal="right" wrapText="1"/>
    </xf>
    <xf numFmtId="4" fontId="12" fillId="0" borderId="71" xfId="1050" applyNumberFormat="1" applyFont="1" applyBorder="1" applyAlignment="1">
      <alignment horizontal="right" wrapText="1"/>
    </xf>
    <xf numFmtId="0" fontId="11" fillId="0" borderId="53" xfId="1050" applyFont="1" applyBorder="1" applyAlignment="1">
      <alignment horizontal="center" vertical="top" wrapText="1"/>
    </xf>
    <xf numFmtId="0" fontId="170" fillId="0" borderId="70" xfId="1050" applyFont="1" applyBorder="1" applyAlignment="1">
      <alignment horizontal="left" vertical="center" wrapText="1"/>
    </xf>
    <xf numFmtId="0" fontId="170" fillId="0" borderId="70" xfId="1050" applyFont="1" applyBorder="1" applyAlignment="1">
      <alignment horizontal="right" wrapText="1"/>
    </xf>
    <xf numFmtId="0" fontId="170" fillId="0" borderId="70" xfId="1050" applyFont="1" applyBorder="1" applyAlignment="1">
      <alignment horizontal="center" wrapText="1"/>
    </xf>
    <xf numFmtId="0" fontId="139" fillId="0" borderId="53" xfId="1050" applyFont="1" applyBorder="1" applyAlignment="1">
      <alignment horizontal="left" vertical="top"/>
    </xf>
    <xf numFmtId="0" fontId="139" fillId="0" borderId="70" xfId="1050" applyFont="1" applyBorder="1" applyAlignment="1">
      <alignment horizontal="left" vertical="center"/>
    </xf>
    <xf numFmtId="0" fontId="139" fillId="0" borderId="70" xfId="1050" applyFont="1" applyBorder="1" applyAlignment="1">
      <alignment horizontal="left" vertical="top"/>
    </xf>
    <xf numFmtId="0" fontId="139" fillId="0" borderId="70" xfId="1050" applyFont="1" applyBorder="1" applyAlignment="1">
      <alignment horizontal="center" vertical="top"/>
    </xf>
    <xf numFmtId="4" fontId="139" fillId="0" borderId="70" xfId="1050" applyNumberFormat="1" applyFont="1" applyBorder="1" applyAlignment="1">
      <alignment horizontal="left"/>
    </xf>
    <xf numFmtId="0" fontId="139" fillId="0" borderId="71" xfId="1050" applyFont="1" applyBorder="1" applyAlignment="1">
      <alignment horizontal="right"/>
    </xf>
    <xf numFmtId="0" fontId="11" fillId="0" borderId="28" xfId="1050" applyFont="1" applyBorder="1"/>
    <xf numFmtId="4" fontId="168" fillId="0" borderId="72" xfId="1050" applyNumberFormat="1" applyFont="1" applyBorder="1" applyAlignment="1">
      <alignment horizontal="right" wrapText="1"/>
    </xf>
    <xf numFmtId="0" fontId="11" fillId="0" borderId="0" xfId="4"/>
    <xf numFmtId="49" fontId="168" fillId="0" borderId="31" xfId="1050" applyNumberFormat="1" applyFont="1" applyBorder="1" applyAlignment="1">
      <alignment horizontal="left"/>
    </xf>
    <xf numFmtId="0" fontId="13" fillId="0" borderId="28" xfId="1050" applyFont="1" applyBorder="1" applyAlignment="1">
      <alignment horizontal="right" wrapText="1"/>
    </xf>
    <xf numFmtId="0" fontId="13" fillId="0" borderId="28" xfId="1050" applyFont="1" applyBorder="1" applyAlignment="1">
      <alignment horizontal="center" wrapText="1"/>
    </xf>
    <xf numFmtId="0" fontId="11" fillId="0" borderId="73" xfId="1050" applyFont="1" applyBorder="1"/>
    <xf numFmtId="0" fontId="13" fillId="0" borderId="32" xfId="1050" applyFont="1" applyBorder="1" applyAlignment="1">
      <alignment horizontal="right" wrapText="1"/>
    </xf>
    <xf numFmtId="0" fontId="13" fillId="0" borderId="32" xfId="1050" applyFont="1" applyBorder="1" applyAlignment="1">
      <alignment horizontal="center" wrapText="1"/>
    </xf>
    <xf numFmtId="0" fontId="11" fillId="0" borderId="32" xfId="1050" applyFont="1" applyBorder="1"/>
    <xf numFmtId="4" fontId="168" fillId="0" borderId="40" xfId="1050" applyNumberFormat="1" applyFont="1" applyBorder="1" applyAlignment="1">
      <alignment horizontal="right" wrapText="1"/>
    </xf>
    <xf numFmtId="0" fontId="167" fillId="0" borderId="32" xfId="1050" applyFont="1" applyBorder="1" applyAlignment="1">
      <alignment horizontal="left"/>
    </xf>
    <xf numFmtId="0" fontId="167" fillId="0" borderId="32" xfId="1050" applyFont="1" applyBorder="1" applyAlignment="1">
      <alignment horizontal="center"/>
    </xf>
    <xf numFmtId="0" fontId="15" fillId="0" borderId="41" xfId="1050" applyFont="1" applyBorder="1" applyAlignment="1">
      <alignment horizontal="center" vertical="top" wrapText="1"/>
    </xf>
    <xf numFmtId="0" fontId="15" fillId="0" borderId="27" xfId="1050" applyFont="1" applyBorder="1" applyAlignment="1">
      <alignment horizontal="left" vertical="center" wrapText="1"/>
    </xf>
    <xf numFmtId="0" fontId="15" fillId="0" borderId="27" xfId="1050" applyFont="1" applyBorder="1" applyAlignment="1">
      <alignment horizontal="right" vertical="top" wrapText="1"/>
    </xf>
    <xf numFmtId="0" fontId="15" fillId="0" borderId="27" xfId="1050" applyFont="1" applyBorder="1" applyAlignment="1">
      <alignment horizontal="center" vertical="top" wrapText="1"/>
    </xf>
    <xf numFmtId="0" fontId="11" fillId="0" borderId="59" xfId="1050" applyFont="1" applyBorder="1" applyAlignment="1">
      <alignment horizontal="center" vertical="top" wrapText="1"/>
    </xf>
    <xf numFmtId="0" fontId="11" fillId="0" borderId="53" xfId="1050" applyFont="1" applyBorder="1" applyAlignment="1">
      <alignment vertical="top" wrapText="1"/>
    </xf>
    <xf numFmtId="0" fontId="11" fillId="0" borderId="70" xfId="1050" applyFont="1" applyBorder="1" applyAlignment="1">
      <alignment vertical="top" wrapText="1"/>
    </xf>
    <xf numFmtId="4" fontId="11" fillId="0" borderId="70" xfId="1050" applyNumberFormat="1" applyFont="1" applyBorder="1" applyAlignment="1">
      <alignment horizontal="right" wrapText="1"/>
    </xf>
    <xf numFmtId="4" fontId="11" fillId="0" borderId="71" xfId="1050" applyNumberFormat="1" applyFont="1" applyBorder="1" applyAlignment="1">
      <alignment horizontal="right" wrapText="1"/>
    </xf>
    <xf numFmtId="0" fontId="11" fillId="0" borderId="47" xfId="1050" applyFont="1" applyBorder="1" applyAlignment="1">
      <alignment horizontal="center" vertical="top" wrapText="1"/>
    </xf>
    <xf numFmtId="0" fontId="11" fillId="0" borderId="31" xfId="1050" applyFont="1" applyBorder="1" applyAlignment="1">
      <alignment vertical="center" wrapText="1"/>
    </xf>
    <xf numFmtId="0" fontId="11" fillId="0" borderId="74" xfId="1050" applyFont="1" applyBorder="1" applyAlignment="1">
      <alignment horizontal="left" wrapText="1"/>
    </xf>
    <xf numFmtId="0" fontId="11" fillId="0" borderId="74" xfId="1050" applyFont="1" applyBorder="1" applyAlignment="1">
      <alignment wrapText="1"/>
    </xf>
    <xf numFmtId="4" fontId="11" fillId="0" borderId="74" xfId="1050" applyNumberFormat="1" applyFont="1" applyBorder="1" applyAlignment="1">
      <alignment horizontal="right" wrapText="1"/>
    </xf>
    <xf numFmtId="4" fontId="11" fillId="0" borderId="40" xfId="1052" applyNumberFormat="1" applyBorder="1" applyAlignment="1">
      <alignment horizontal="right" wrapText="1"/>
    </xf>
    <xf numFmtId="0" fontId="11" fillId="0" borderId="39" xfId="1050" applyFont="1" applyBorder="1" applyAlignment="1">
      <alignment vertical="center" wrapText="1"/>
    </xf>
    <xf numFmtId="0" fontId="11" fillId="0" borderId="57" xfId="1050" applyFont="1" applyBorder="1" applyAlignment="1">
      <alignment horizontal="left" wrapText="1"/>
    </xf>
    <xf numFmtId="0" fontId="11" fillId="0" borderId="55" xfId="1050" applyFont="1" applyBorder="1" applyAlignment="1">
      <alignment wrapText="1"/>
    </xf>
    <xf numFmtId="4" fontId="11" fillId="0" borderId="55" xfId="1050" applyNumberFormat="1" applyFont="1" applyBorder="1" applyAlignment="1">
      <alignment horizontal="right" wrapText="1"/>
    </xf>
    <xf numFmtId="4" fontId="11" fillId="0" borderId="39" xfId="1050" applyNumberFormat="1" applyFont="1" applyBorder="1" applyAlignment="1">
      <alignment horizontal="right"/>
    </xf>
    <xf numFmtId="0" fontId="11" fillId="0" borderId="49" xfId="1050" applyFont="1" applyBorder="1" applyAlignment="1">
      <alignment wrapText="1"/>
    </xf>
    <xf numFmtId="4" fontId="11" fillId="0" borderId="75" xfId="1050" applyNumberFormat="1" applyFont="1" applyBorder="1" applyAlignment="1">
      <alignment horizontal="right" wrapText="1"/>
    </xf>
    <xf numFmtId="4" fontId="12" fillId="0" borderId="39" xfId="1" applyNumberFormat="1" applyFont="1" applyBorder="1" applyAlignment="1">
      <alignment wrapText="1"/>
    </xf>
    <xf numFmtId="4" fontId="11" fillId="0" borderId="49" xfId="1050" applyNumberFormat="1" applyFont="1" applyBorder="1" applyAlignment="1">
      <alignment horizontal="right" wrapText="1"/>
    </xf>
    <xf numFmtId="0" fontId="11" fillId="0" borderId="76" xfId="1050" applyFont="1" applyBorder="1" applyAlignment="1">
      <alignment horizontal="left" wrapText="1"/>
    </xf>
    <xf numFmtId="0" fontId="11" fillId="0" borderId="76" xfId="1050" applyFont="1" applyBorder="1" applyAlignment="1">
      <alignment wrapText="1"/>
    </xf>
    <xf numFmtId="4" fontId="11" fillId="0" borderId="76" xfId="1050" applyNumberFormat="1" applyFont="1" applyBorder="1" applyAlignment="1">
      <alignment horizontal="right" wrapText="1"/>
    </xf>
    <xf numFmtId="0" fontId="11" fillId="0" borderId="67" xfId="1050" applyFont="1" applyBorder="1" applyAlignment="1">
      <alignment horizontal="left" wrapText="1"/>
    </xf>
    <xf numFmtId="0" fontId="11" fillId="0" borderId="77" xfId="1050" applyFont="1" applyBorder="1" applyAlignment="1">
      <alignment wrapText="1"/>
    </xf>
    <xf numFmtId="4" fontId="11" fillId="0" borderId="78" xfId="1050" applyNumberFormat="1" applyFont="1" applyBorder="1" applyAlignment="1">
      <alignment horizontal="right" wrapText="1"/>
    </xf>
    <xf numFmtId="0" fontId="11" fillId="0" borderId="79" xfId="1050" applyFont="1" applyBorder="1" applyAlignment="1">
      <alignment horizontal="justify" vertical="top" wrapText="1"/>
    </xf>
    <xf numFmtId="0" fontId="11" fillId="0" borderId="57" xfId="1050" applyFont="1" applyBorder="1" applyAlignment="1">
      <alignment horizontal="left" vertical="top" wrapText="1"/>
    </xf>
    <xf numFmtId="0" fontId="11" fillId="0" borderId="49" xfId="1050" applyFont="1" applyBorder="1" applyAlignment="1">
      <alignment vertical="top" wrapText="1"/>
    </xf>
    <xf numFmtId="0" fontId="11" fillId="0" borderId="28" xfId="1050" applyFont="1" applyBorder="1" applyAlignment="1">
      <alignment horizontal="left" wrapText="1"/>
    </xf>
    <xf numFmtId="0" fontId="11" fillId="0" borderId="28" xfId="1050" applyFont="1" applyBorder="1" applyAlignment="1">
      <alignment wrapText="1"/>
    </xf>
    <xf numFmtId="0" fontId="11" fillId="0" borderId="58" xfId="1050" applyFont="1" applyBorder="1" applyAlignment="1">
      <alignment vertical="center" wrapText="1"/>
    </xf>
    <xf numFmtId="0" fontId="11" fillId="0" borderId="80" xfId="1050" applyFont="1" applyBorder="1" applyAlignment="1">
      <alignment horizontal="left" wrapText="1"/>
    </xf>
    <xf numFmtId="4" fontId="11" fillId="0" borderId="77" xfId="1050" applyNumberFormat="1" applyFont="1" applyBorder="1" applyAlignment="1">
      <alignment horizontal="right" wrapText="1"/>
    </xf>
    <xf numFmtId="0" fontId="169" fillId="0" borderId="28" xfId="1050" applyFont="1" applyBorder="1" applyAlignment="1">
      <alignment horizontal="left" wrapText="1"/>
    </xf>
    <xf numFmtId="0" fontId="169" fillId="0" borderId="28" xfId="1050" applyFont="1" applyBorder="1" applyAlignment="1">
      <alignment wrapText="1"/>
    </xf>
    <xf numFmtId="4" fontId="11" fillId="0" borderId="28" xfId="1050" applyNumberFormat="1" applyFont="1" applyBorder="1" applyAlignment="1">
      <alignment horizontal="center" wrapText="1"/>
    </xf>
    <xf numFmtId="4" fontId="11" fillId="0" borderId="40" xfId="1050" applyNumberFormat="1" applyFont="1" applyBorder="1" applyAlignment="1">
      <alignment horizontal="center" wrapText="1"/>
    </xf>
    <xf numFmtId="4" fontId="165" fillId="0" borderId="0" xfId="1050" applyNumberFormat="1"/>
    <xf numFmtId="0" fontId="11" fillId="0" borderId="58" xfId="1050" applyFont="1" applyBorder="1" applyAlignment="1">
      <alignment horizontal="center" vertical="top" wrapText="1"/>
    </xf>
    <xf numFmtId="0" fontId="11" fillId="0" borderId="81" xfId="1050" applyFont="1" applyBorder="1" applyAlignment="1">
      <alignment horizontal="justify" vertical="top" wrapText="1"/>
    </xf>
    <xf numFmtId="0" fontId="11" fillId="0" borderId="82" xfId="1050" applyFont="1" applyBorder="1" applyAlignment="1">
      <alignment horizontal="left" vertical="top" wrapText="1"/>
    </xf>
    <xf numFmtId="0" fontId="11" fillId="0" borderId="75" xfId="1050" applyFont="1" applyBorder="1" applyAlignment="1">
      <alignment vertical="top" wrapText="1"/>
    </xf>
    <xf numFmtId="4" fontId="11" fillId="0" borderId="83" xfId="1050" applyNumberFormat="1" applyFont="1" applyBorder="1" applyAlignment="1">
      <alignment horizontal="right" wrapText="1"/>
    </xf>
    <xf numFmtId="0" fontId="15" fillId="0" borderId="59" xfId="3" applyFont="1" applyBorder="1" applyAlignment="1">
      <alignment horizontal="center" vertical="top" wrapText="1"/>
    </xf>
    <xf numFmtId="0" fontId="11" fillId="0" borderId="54" xfId="1050" applyFont="1" applyBorder="1" applyAlignment="1">
      <alignment horizontal="justify" vertical="top" wrapText="1"/>
    </xf>
    <xf numFmtId="0" fontId="15" fillId="0" borderId="27" xfId="1055" applyFont="1" applyBorder="1" applyAlignment="1">
      <alignment horizontal="left" wrapText="1"/>
    </xf>
    <xf numFmtId="0" fontId="14" fillId="0" borderId="27" xfId="1050" applyFont="1" applyBorder="1" applyAlignment="1">
      <alignment horizontal="right"/>
    </xf>
    <xf numFmtId="0" fontId="15" fillId="0" borderId="52" xfId="3" applyFont="1" applyBorder="1" applyAlignment="1">
      <alignment horizontal="center" vertical="top" wrapText="1"/>
    </xf>
    <xf numFmtId="0" fontId="15" fillId="0" borderId="39" xfId="1055" applyFont="1" applyBorder="1" applyAlignment="1">
      <alignment horizontal="left" vertical="center" wrapText="1"/>
    </xf>
    <xf numFmtId="0" fontId="15" fillId="0" borderId="39" xfId="1055" applyFont="1" applyBorder="1" applyAlignment="1">
      <alignment horizontal="left" wrapText="1"/>
    </xf>
    <xf numFmtId="0" fontId="15" fillId="0" borderId="39" xfId="1050" applyFont="1" applyBorder="1" applyAlignment="1">
      <alignment horizontal="right" wrapText="1"/>
    </xf>
    <xf numFmtId="0" fontId="11" fillId="0" borderId="48" xfId="1050" applyFont="1" applyBorder="1" applyAlignment="1">
      <alignment horizontal="justify" vertical="top" wrapText="1"/>
    </xf>
    <xf numFmtId="0" fontId="15" fillId="0" borderId="58" xfId="1050" applyFont="1" applyBorder="1" applyAlignment="1">
      <alignment horizontal="right" wrapText="1"/>
    </xf>
    <xf numFmtId="0" fontId="15" fillId="0" borderId="52" xfId="2" applyFont="1" applyBorder="1" applyAlignment="1">
      <alignment horizontal="center" vertical="top" wrapText="1"/>
    </xf>
    <xf numFmtId="0" fontId="15" fillId="0" borderId="57" xfId="2" applyFont="1" applyBorder="1" applyAlignment="1">
      <alignment horizontal="justify" vertical="top" wrapText="1"/>
    </xf>
    <xf numFmtId="0" fontId="15" fillId="0" borderId="49" xfId="2" applyFont="1" applyBorder="1" applyAlignment="1">
      <alignment horizontal="left" wrapText="1"/>
    </xf>
    <xf numFmtId="0" fontId="15" fillId="0" borderId="49" xfId="2" applyFont="1" applyBorder="1" applyAlignment="1">
      <alignment horizontal="right" wrapText="1"/>
    </xf>
    <xf numFmtId="0" fontId="15" fillId="0" borderId="58" xfId="3" applyFont="1" applyBorder="1" applyAlignment="1">
      <alignment horizontal="center" vertical="top" wrapText="1"/>
    </xf>
    <xf numFmtId="0" fontId="15" fillId="0" borderId="60" xfId="3" applyFont="1" applyBorder="1" applyAlignment="1">
      <alignment horizontal="justify" vertical="top" wrapText="1"/>
    </xf>
    <xf numFmtId="0" fontId="12" fillId="0" borderId="31" xfId="1" applyFont="1" applyBorder="1" applyAlignment="1">
      <alignment horizontal="center" vertical="top" wrapText="1"/>
    </xf>
    <xf numFmtId="0" fontId="15" fillId="0" borderId="28" xfId="1054" applyFont="1" applyBorder="1" applyAlignment="1">
      <alignment horizontal="left" vertical="center" wrapText="1"/>
    </xf>
    <xf numFmtId="0" fontId="11" fillId="0" borderId="39" xfId="1052" applyBorder="1" applyAlignment="1">
      <alignment horizontal="left" vertical="center" wrapText="1"/>
    </xf>
    <xf numFmtId="0" fontId="171" fillId="0" borderId="31" xfId="1052" applyFont="1" applyBorder="1" applyAlignment="1">
      <alignment horizontal="left" vertical="center" wrapText="1"/>
    </xf>
    <xf numFmtId="0" fontId="15" fillId="0" borderId="65" xfId="1050" applyFont="1" applyBorder="1" applyAlignment="1">
      <alignment horizontal="center" vertical="top" wrapText="1"/>
    </xf>
    <xf numFmtId="0" fontId="15" fillId="0" borderId="66" xfId="1050" applyFont="1" applyBorder="1" applyAlignment="1">
      <alignment horizontal="left" vertical="center" wrapText="1"/>
    </xf>
    <xf numFmtId="0" fontId="15" fillId="0" borderId="67" xfId="1050" applyFont="1" applyBorder="1" applyAlignment="1">
      <alignment horizontal="justify" wrapText="1"/>
    </xf>
    <xf numFmtId="0" fontId="15" fillId="0" borderId="77" xfId="1050" applyFont="1" applyBorder="1" applyAlignment="1">
      <alignment horizontal="center" wrapText="1"/>
    </xf>
    <xf numFmtId="0" fontId="15" fillId="0" borderId="0" xfId="1050" applyFont="1" applyAlignment="1">
      <alignment horizontal="left" vertical="center" wrapText="1"/>
    </xf>
    <xf numFmtId="0" fontId="11" fillId="0" borderId="59" xfId="5" applyBorder="1" applyAlignment="1">
      <alignment horizontal="center" vertical="top" wrapText="1"/>
    </xf>
    <xf numFmtId="0" fontId="11" fillId="0" borderId="31" xfId="5" applyBorder="1" applyAlignment="1">
      <alignment horizontal="justify" vertical="top" wrapText="1"/>
    </xf>
    <xf numFmtId="0" fontId="11" fillId="0" borderId="28" xfId="5" applyBorder="1" applyAlignment="1">
      <alignment wrapText="1"/>
    </xf>
    <xf numFmtId="4" fontId="11" fillId="0" borderId="28" xfId="5" applyNumberFormat="1" applyBorder="1" applyAlignment="1">
      <alignment horizontal="right" wrapText="1"/>
    </xf>
    <xf numFmtId="4" fontId="11" fillId="0" borderId="40" xfId="5" applyNumberFormat="1" applyBorder="1" applyAlignment="1">
      <alignment horizontal="right" wrapText="1"/>
    </xf>
    <xf numFmtId="0" fontId="11" fillId="0" borderId="47" xfId="5" applyBorder="1" applyAlignment="1">
      <alignment horizontal="center" vertical="top" wrapText="1"/>
    </xf>
    <xf numFmtId="0" fontId="11" fillId="0" borderId="39" xfId="1056" applyFont="1" applyBorder="1" applyAlignment="1">
      <alignment horizontal="left" wrapText="1"/>
    </xf>
    <xf numFmtId="0" fontId="11" fillId="0" borderId="39" xfId="1056" applyFont="1" applyBorder="1" applyAlignment="1">
      <alignment horizontal="left"/>
    </xf>
    <xf numFmtId="1" fontId="28" fillId="0" borderId="39" xfId="1056" applyNumberFormat="1" applyFont="1" applyBorder="1"/>
    <xf numFmtId="0" fontId="11" fillId="0" borderId="39" xfId="1056" quotePrefix="1" applyFont="1" applyBorder="1" applyAlignment="1">
      <alignment horizontal="left" wrapText="1"/>
    </xf>
    <xf numFmtId="0" fontId="11" fillId="0" borderId="39" xfId="1056" applyFont="1" applyBorder="1"/>
    <xf numFmtId="0" fontId="11" fillId="0" borderId="58" xfId="5" applyBorder="1" applyAlignment="1">
      <alignment horizontal="center" vertical="top" wrapText="1"/>
    </xf>
    <xf numFmtId="0" fontId="11" fillId="0" borderId="27" xfId="5" applyBorder="1" applyAlignment="1">
      <alignment horizontal="left" wrapText="1"/>
    </xf>
    <xf numFmtId="0" fontId="11" fillId="0" borderId="27" xfId="5" applyBorder="1" applyAlignment="1">
      <alignment wrapText="1"/>
    </xf>
    <xf numFmtId="4" fontId="11" fillId="0" borderId="79" xfId="1050" applyNumberFormat="1" applyFont="1" applyBorder="1" applyAlignment="1">
      <alignment horizontal="right" wrapText="1"/>
    </xf>
    <xf numFmtId="0" fontId="11" fillId="0" borderId="41" xfId="1" applyBorder="1" applyAlignment="1">
      <alignment horizontal="center" vertical="top" wrapText="1"/>
    </xf>
    <xf numFmtId="0" fontId="11" fillId="0" borderId="27" xfId="1054" applyBorder="1" applyAlignment="1">
      <alignment horizontal="left" vertical="center" wrapText="1"/>
    </xf>
    <xf numFmtId="0" fontId="169" fillId="0" borderId="27" xfId="1" applyFont="1" applyBorder="1" applyAlignment="1">
      <alignment horizontal="left" vertical="top" wrapText="1"/>
    </xf>
    <xf numFmtId="0" fontId="169" fillId="0" borderId="27" xfId="1" applyFont="1" applyBorder="1" applyAlignment="1">
      <alignment vertical="top" wrapText="1"/>
    </xf>
    <xf numFmtId="4" fontId="11" fillId="0" borderId="27" xfId="1" applyNumberFormat="1" applyBorder="1" applyAlignment="1">
      <alignment wrapText="1"/>
    </xf>
    <xf numFmtId="4" fontId="11" fillId="0" borderId="42" xfId="1" applyNumberFormat="1" applyBorder="1" applyAlignment="1">
      <alignment wrapText="1"/>
    </xf>
    <xf numFmtId="0" fontId="11" fillId="0" borderId="58" xfId="1050" applyFont="1" applyBorder="1" applyAlignment="1">
      <alignment horizontal="left" vertical="center" wrapText="1"/>
    </xf>
    <xf numFmtId="0" fontId="11" fillId="0" borderId="39" xfId="1050" applyFont="1" applyBorder="1" applyAlignment="1">
      <alignment horizontal="right" wrapText="1"/>
    </xf>
    <xf numFmtId="0" fontId="15" fillId="0" borderId="49" xfId="1050" applyFont="1" applyBorder="1" applyAlignment="1">
      <alignment horizontal="left" wrapText="1"/>
    </xf>
    <xf numFmtId="0" fontId="15" fillId="0" borderId="49" xfId="1050" applyFont="1" applyBorder="1" applyAlignment="1">
      <alignment horizontal="right" wrapText="1"/>
    </xf>
    <xf numFmtId="0" fontId="11" fillId="0" borderId="39" xfId="1056" applyFont="1" applyBorder="1" applyAlignment="1">
      <alignment wrapText="1"/>
    </xf>
    <xf numFmtId="0" fontId="15" fillId="0" borderId="84" xfId="1050" applyFont="1" applyBorder="1" applyAlignment="1">
      <alignment horizontal="justify" vertical="top" wrapText="1"/>
    </xf>
    <xf numFmtId="0" fontId="15" fillId="0" borderId="75" xfId="1050" applyFont="1" applyBorder="1" applyAlignment="1">
      <alignment horizontal="center" wrapText="1"/>
    </xf>
    <xf numFmtId="4" fontId="15" fillId="0" borderId="75" xfId="1050" applyNumberFormat="1" applyFont="1" applyBorder="1" applyAlignment="1">
      <alignment horizontal="right" wrapText="1"/>
    </xf>
    <xf numFmtId="4" fontId="15" fillId="0" borderId="83" xfId="1050" applyNumberFormat="1" applyFont="1" applyBorder="1" applyAlignment="1">
      <alignment horizontal="right" wrapText="1"/>
    </xf>
    <xf numFmtId="4" fontId="15" fillId="0" borderId="40" xfId="1050" applyNumberFormat="1" applyFont="1" applyBorder="1" applyAlignment="1">
      <alignment horizontal="right" wrapText="1"/>
    </xf>
    <xf numFmtId="0" fontId="15" fillId="0" borderId="85" xfId="1050" applyFont="1" applyBorder="1" applyAlignment="1">
      <alignment horizontal="justify" vertical="top" wrapText="1"/>
    </xf>
    <xf numFmtId="0" fontId="15" fillId="0" borderId="74" xfId="1050" applyFont="1" applyBorder="1" applyAlignment="1">
      <alignment horizontal="center" wrapText="1"/>
    </xf>
    <xf numFmtId="4" fontId="15" fillId="0" borderId="74" xfId="1050" applyNumberFormat="1" applyFont="1" applyBorder="1" applyAlignment="1">
      <alignment horizontal="right" wrapText="1"/>
    </xf>
    <xf numFmtId="4" fontId="15" fillId="0" borderId="86" xfId="1050" applyNumberFormat="1" applyFont="1" applyBorder="1" applyAlignment="1">
      <alignment horizontal="right" wrapText="1"/>
    </xf>
    <xf numFmtId="0" fontId="11" fillId="0" borderId="31" xfId="1056" applyFont="1" applyBorder="1" applyAlignment="1">
      <alignment wrapText="1"/>
    </xf>
    <xf numFmtId="0" fontId="11" fillId="0" borderId="28" xfId="1056" applyFont="1" applyBorder="1" applyAlignment="1">
      <alignment horizontal="left"/>
    </xf>
    <xf numFmtId="1" fontId="28" fillId="0" borderId="28" xfId="1056" applyNumberFormat="1" applyFont="1" applyBorder="1"/>
    <xf numFmtId="0" fontId="15" fillId="0" borderId="0" xfId="1050" applyFont="1" applyAlignment="1">
      <alignment horizontal="justify" vertical="top" wrapText="1"/>
    </xf>
    <xf numFmtId="0" fontId="15" fillId="0" borderId="68" xfId="1050" applyFont="1" applyBorder="1" applyAlignment="1">
      <alignment horizontal="left" wrapText="1"/>
    </xf>
    <xf numFmtId="0" fontId="15" fillId="0" borderId="69" xfId="1050" applyFont="1" applyBorder="1" applyAlignment="1">
      <alignment horizontal="center" wrapText="1"/>
    </xf>
    <xf numFmtId="4" fontId="11" fillId="0" borderId="59" xfId="1050" applyNumberFormat="1" applyFont="1" applyBorder="1" applyAlignment="1">
      <alignment horizontal="right" wrapText="1"/>
    </xf>
    <xf numFmtId="4" fontId="12" fillId="0" borderId="59" xfId="1050" applyNumberFormat="1" applyFont="1" applyBorder="1" applyAlignment="1">
      <alignment horizontal="right" wrapText="1"/>
    </xf>
    <xf numFmtId="0" fontId="15" fillId="0" borderId="28" xfId="1055" applyFont="1" applyBorder="1" applyAlignment="1">
      <alignment horizontal="left" wrapText="1"/>
    </xf>
    <xf numFmtId="0" fontId="14" fillId="0" borderId="28" xfId="1050" applyFont="1" applyBorder="1" applyAlignment="1">
      <alignment horizontal="right"/>
    </xf>
    <xf numFmtId="0" fontId="15" fillId="0" borderId="49" xfId="1050" applyFont="1" applyBorder="1" applyAlignment="1">
      <alignment horizontal="left" vertical="center" wrapText="1"/>
    </xf>
    <xf numFmtId="0" fontId="15" fillId="0" borderId="51" xfId="1050" applyFont="1" applyBorder="1" applyAlignment="1">
      <alignment horizontal="left" vertical="center" wrapText="1"/>
    </xf>
    <xf numFmtId="0" fontId="15" fillId="0" borderId="51" xfId="1050" applyFont="1" applyBorder="1" applyAlignment="1">
      <alignment horizontal="left" wrapText="1"/>
    </xf>
    <xf numFmtId="0" fontId="15" fillId="0" borderId="51" xfId="1050" applyFont="1" applyBorder="1" applyAlignment="1">
      <alignment horizontal="center" wrapText="1"/>
    </xf>
    <xf numFmtId="4" fontId="11" fillId="0" borderId="52" xfId="1050" applyNumberFormat="1" applyFont="1" applyBorder="1" applyAlignment="1">
      <alignment horizontal="right" wrapText="1"/>
    </xf>
    <xf numFmtId="0" fontId="15" fillId="0" borderId="31" xfId="1050" applyFont="1" applyBorder="1" applyAlignment="1">
      <alignment horizontal="left" vertical="center" wrapText="1"/>
    </xf>
    <xf numFmtId="0" fontId="15" fillId="0" borderId="28" xfId="1050" applyFont="1" applyBorder="1" applyAlignment="1">
      <alignment horizontal="left" wrapText="1"/>
    </xf>
    <xf numFmtId="0" fontId="165" fillId="0" borderId="40" xfId="1050" applyBorder="1"/>
    <xf numFmtId="49" fontId="41" fillId="0" borderId="87" xfId="1050" applyNumberFormat="1" applyFont="1" applyBorder="1"/>
    <xf numFmtId="0" fontId="41" fillId="0" borderId="88" xfId="1050" applyFont="1" applyBorder="1" applyAlignment="1">
      <alignment horizontal="left" vertical="center"/>
    </xf>
    <xf numFmtId="0" fontId="40" fillId="0" borderId="27" xfId="1050" applyFont="1" applyBorder="1" applyAlignment="1">
      <alignment horizontal="right" wrapText="1"/>
    </xf>
    <xf numFmtId="0" fontId="40" fillId="0" borderId="27" xfId="1050" applyFont="1" applyBorder="1" applyAlignment="1">
      <alignment horizontal="center" wrapText="1"/>
    </xf>
    <xf numFmtId="0" fontId="165" fillId="0" borderId="42" xfId="1050" applyBorder="1" applyAlignment="1">
      <alignment horizontal="right"/>
    </xf>
    <xf numFmtId="4" fontId="168" fillId="0" borderId="42" xfId="1050" applyNumberFormat="1" applyFont="1" applyBorder="1" applyAlignment="1">
      <alignment horizontal="right"/>
    </xf>
    <xf numFmtId="0" fontId="165" fillId="0" borderId="0" xfId="1050" applyAlignment="1">
      <alignment horizontal="center"/>
    </xf>
    <xf numFmtId="0" fontId="167" fillId="0" borderId="28" xfId="1050" applyFont="1" applyBorder="1" applyAlignment="1">
      <alignment horizontal="left" vertical="center"/>
    </xf>
    <xf numFmtId="0" fontId="167" fillId="0" borderId="28" xfId="1050" applyFont="1" applyBorder="1" applyAlignment="1">
      <alignment horizontal="left"/>
    </xf>
    <xf numFmtId="0" fontId="167" fillId="0" borderId="28" xfId="1050" applyFont="1" applyBorder="1" applyAlignment="1">
      <alignment horizontal="center"/>
    </xf>
    <xf numFmtId="4" fontId="167" fillId="0" borderId="28" xfId="1050" applyNumberFormat="1" applyFont="1" applyBorder="1" applyAlignment="1">
      <alignment horizontal="left" vertical="top"/>
    </xf>
    <xf numFmtId="0" fontId="167" fillId="0" borderId="40" xfId="1050" applyFont="1" applyBorder="1" applyAlignment="1">
      <alignment horizontal="left" vertical="top"/>
    </xf>
    <xf numFmtId="0" fontId="10" fillId="0" borderId="39" xfId="1050" applyFont="1" applyBorder="1" applyAlignment="1">
      <alignment horizontal="left" vertical="top" wrapText="1"/>
    </xf>
    <xf numFmtId="0" fontId="10" fillId="0" borderId="39" xfId="1050" applyFont="1" applyBorder="1" applyAlignment="1">
      <alignment horizontal="justify" vertical="center" wrapText="1"/>
    </xf>
    <xf numFmtId="0" fontId="10" fillId="0" borderId="39" xfId="1050" applyFont="1" applyBorder="1" applyAlignment="1">
      <alignment horizontal="left" wrapText="1"/>
    </xf>
    <xf numFmtId="0" fontId="10" fillId="0" borderId="39" xfId="1050" applyFont="1" applyBorder="1" applyAlignment="1">
      <alignment horizontal="center" wrapText="1"/>
    </xf>
    <xf numFmtId="4" fontId="11" fillId="0" borderId="39" xfId="4" applyNumberFormat="1" applyBorder="1" applyAlignment="1">
      <alignment horizontal="right" wrapText="1"/>
    </xf>
    <xf numFmtId="4" fontId="11" fillId="0" borderId="39" xfId="1057" applyNumberFormat="1" applyBorder="1" applyAlignment="1">
      <alignment horizontal="right" wrapText="1"/>
    </xf>
    <xf numFmtId="0" fontId="11" fillId="0" borderId="28" xfId="1050" applyFont="1" applyBorder="1" applyAlignment="1">
      <alignment horizontal="right" vertical="center" wrapText="1"/>
    </xf>
    <xf numFmtId="0" fontId="11" fillId="0" borderId="39" xfId="1050" applyFont="1" applyBorder="1" applyAlignment="1">
      <alignment horizontal="justify" vertical="center" wrapText="1"/>
    </xf>
    <xf numFmtId="4" fontId="11" fillId="0" borderId="39" xfId="1050" applyNumberFormat="1" applyFont="1" applyBorder="1" applyAlignment="1">
      <alignment horizontal="center" wrapText="1"/>
    </xf>
    <xf numFmtId="0" fontId="11" fillId="0" borderId="59" xfId="1052" applyBorder="1" applyAlignment="1">
      <alignment horizontal="left" vertical="top" wrapText="1"/>
    </xf>
    <xf numFmtId="0" fontId="11" fillId="0" borderId="31" xfId="1052" applyBorder="1" applyAlignment="1">
      <alignment horizontal="justify" vertical="top" wrapText="1"/>
    </xf>
    <xf numFmtId="4" fontId="11" fillId="0" borderId="28" xfId="1052" applyNumberFormat="1" applyBorder="1" applyAlignment="1">
      <alignment horizontal="right" wrapText="1"/>
    </xf>
    <xf numFmtId="0" fontId="11" fillId="0" borderId="52" xfId="1052" applyBorder="1" applyAlignment="1">
      <alignment horizontal="left" vertical="top" wrapText="1"/>
    </xf>
    <xf numFmtId="0" fontId="11" fillId="0" borderId="58" xfId="1050" applyFont="1" applyBorder="1" applyAlignment="1">
      <alignment horizontal="left" vertical="top" wrapText="1"/>
    </xf>
    <xf numFmtId="0" fontId="11" fillId="0" borderId="42" xfId="43" applyBorder="1" applyAlignment="1">
      <alignment horizontal="left" vertical="top" wrapText="1"/>
    </xf>
    <xf numFmtId="0" fontId="10" fillId="0" borderId="39" xfId="1050" applyFont="1" applyBorder="1" applyAlignment="1">
      <alignment horizontal="left" vertical="center" wrapText="1"/>
    </xf>
    <xf numFmtId="0" fontId="176" fillId="0" borderId="39" xfId="1050" applyFont="1" applyBorder="1" applyAlignment="1">
      <alignment horizontal="left" wrapText="1"/>
    </xf>
    <xf numFmtId="0" fontId="176" fillId="0" borderId="39" xfId="1050" applyFont="1" applyBorder="1" applyAlignment="1">
      <alignment horizontal="center" wrapText="1"/>
    </xf>
    <xf numFmtId="49" fontId="168" fillId="0" borderId="31" xfId="3" applyNumberFormat="1" applyFont="1" applyBorder="1" applyAlignment="1">
      <alignment horizontal="left"/>
    </xf>
    <xf numFmtId="0" fontId="168" fillId="0" borderId="39" xfId="3" applyFont="1" applyBorder="1" applyAlignment="1">
      <alignment horizontal="left"/>
    </xf>
    <xf numFmtId="0" fontId="168" fillId="0" borderId="39" xfId="3" applyFont="1" applyBorder="1" applyAlignment="1">
      <alignment horizontal="right" wrapText="1"/>
    </xf>
    <xf numFmtId="4" fontId="168" fillId="0" borderId="89" xfId="3" applyNumberFormat="1" applyFont="1" applyBorder="1" applyAlignment="1">
      <alignment horizontal="right"/>
    </xf>
    <xf numFmtId="0" fontId="168" fillId="0" borderId="28" xfId="1050" applyFont="1" applyBorder="1" applyAlignment="1">
      <alignment horizontal="left"/>
    </xf>
    <xf numFmtId="4" fontId="168" fillId="0" borderId="40" xfId="1050" applyNumberFormat="1" applyFont="1" applyBorder="1" applyAlignment="1">
      <alignment horizontal="left"/>
    </xf>
    <xf numFmtId="0" fontId="11" fillId="0" borderId="39" xfId="1050" applyFont="1" applyBorder="1" applyAlignment="1">
      <alignment horizontal="left" vertical="top" wrapText="1"/>
    </xf>
    <xf numFmtId="0" fontId="11" fillId="0" borderId="31" xfId="726" applyBorder="1" applyAlignment="1">
      <alignment vertical="top" wrapText="1"/>
    </xf>
    <xf numFmtId="4" fontId="11" fillId="0" borderId="28" xfId="4" applyNumberFormat="1" applyBorder="1" applyAlignment="1">
      <alignment horizontal="right" wrapText="1"/>
    </xf>
    <xf numFmtId="4" fontId="11" fillId="0" borderId="40" xfId="1057" applyNumberFormat="1" applyBorder="1" applyAlignment="1">
      <alignment horizontal="right" wrapText="1"/>
    </xf>
    <xf numFmtId="0" fontId="11" fillId="0" borderId="39" xfId="1050" applyFont="1" applyBorder="1" applyAlignment="1">
      <alignment horizontal="left" wrapText="1"/>
    </xf>
    <xf numFmtId="0" fontId="177" fillId="0" borderId="0" xfId="1050" applyFont="1"/>
    <xf numFmtId="0" fontId="11" fillId="0" borderId="28" xfId="1050" applyFont="1" applyBorder="1" applyAlignment="1">
      <alignment horizontal="center" vertical="top" wrapText="1"/>
    </xf>
    <xf numFmtId="0" fontId="169" fillId="0" borderId="28" xfId="1052" applyFont="1" applyBorder="1" applyAlignment="1">
      <alignment horizontal="center" vertical="top" wrapText="1"/>
    </xf>
    <xf numFmtId="0" fontId="11" fillId="0" borderId="52" xfId="1050" applyFont="1" applyBorder="1" applyAlignment="1">
      <alignment horizontal="left" vertical="top" wrapText="1"/>
    </xf>
    <xf numFmtId="0" fontId="11" fillId="0" borderId="39" xfId="43" applyBorder="1" applyAlignment="1">
      <alignment horizontal="left" vertical="top" wrapText="1"/>
    </xf>
    <xf numFmtId="0" fontId="28" fillId="0" borderId="39" xfId="1050" applyFont="1" applyBorder="1" applyAlignment="1">
      <alignment horizontal="left" wrapText="1"/>
    </xf>
    <xf numFmtId="0" fontId="28" fillId="0" borderId="39" xfId="1050" applyFont="1" applyBorder="1" applyAlignment="1">
      <alignment horizontal="center" wrapText="1"/>
    </xf>
    <xf numFmtId="0" fontId="168" fillId="0" borderId="31" xfId="1050" applyFont="1" applyBorder="1" applyAlignment="1">
      <alignment horizontal="left" vertical="center"/>
    </xf>
    <xf numFmtId="4" fontId="128" fillId="0" borderId="31" xfId="1050" applyNumberFormat="1" applyFont="1" applyBorder="1" applyAlignment="1">
      <alignment horizontal="center" wrapText="1"/>
    </xf>
    <xf numFmtId="4" fontId="128" fillId="0" borderId="40" xfId="1050" applyNumberFormat="1" applyFont="1" applyBorder="1" applyAlignment="1">
      <alignment horizontal="center" wrapText="1"/>
    </xf>
    <xf numFmtId="0" fontId="178" fillId="0" borderId="0" xfId="1050" applyFont="1" applyAlignment="1">
      <alignment horizontal="center"/>
    </xf>
    <xf numFmtId="4" fontId="17" fillId="0" borderId="0" xfId="1050" applyNumberFormat="1" applyFont="1" applyAlignment="1">
      <alignment horizontal="center"/>
    </xf>
    <xf numFmtId="0" fontId="179" fillId="0" borderId="0" xfId="1050" applyFont="1" applyAlignment="1">
      <alignment horizontal="center"/>
    </xf>
    <xf numFmtId="0" fontId="179" fillId="0" borderId="0" xfId="1050" applyFont="1" applyAlignment="1">
      <alignment horizontal="left" vertical="center"/>
    </xf>
    <xf numFmtId="0" fontId="165" fillId="0" borderId="0" xfId="1050" applyAlignment="1">
      <alignment horizontal="left" vertical="center"/>
    </xf>
    <xf numFmtId="0" fontId="139" fillId="0" borderId="0" xfId="1050" applyFont="1" applyAlignment="1">
      <alignment horizontal="right"/>
    </xf>
    <xf numFmtId="49" fontId="139" fillId="0" borderId="28" xfId="1050" applyNumberFormat="1" applyFont="1" applyBorder="1" applyAlignment="1">
      <alignment horizontal="left" vertical="center"/>
    </xf>
    <xf numFmtId="0" fontId="167" fillId="0" borderId="39" xfId="1050" applyFont="1" applyBorder="1" applyAlignment="1">
      <alignment horizontal="center" vertical="center" wrapText="1"/>
    </xf>
    <xf numFmtId="2" fontId="165" fillId="0" borderId="39" xfId="1050" applyNumberFormat="1" applyBorder="1"/>
    <xf numFmtId="4" fontId="139" fillId="0" borderId="39" xfId="1050" applyNumberFormat="1" applyFont="1" applyBorder="1" applyAlignment="1">
      <alignment horizontal="right"/>
    </xf>
    <xf numFmtId="0" fontId="168" fillId="0" borderId="31" xfId="1050" applyFont="1" applyBorder="1" applyAlignment="1">
      <alignment horizontal="left"/>
    </xf>
    <xf numFmtId="0" fontId="139" fillId="0" borderId="28" xfId="1050" applyFont="1" applyBorder="1" applyAlignment="1">
      <alignment horizontal="left" vertical="center"/>
    </xf>
    <xf numFmtId="0" fontId="180" fillId="0" borderId="31" xfId="1050" applyFont="1" applyBorder="1" applyAlignment="1">
      <alignment horizontal="left" vertical="center"/>
    </xf>
    <xf numFmtId="0" fontId="178" fillId="0" borderId="28" xfId="1050" applyFont="1" applyBorder="1" applyAlignment="1">
      <alignment horizontal="left" vertical="center"/>
    </xf>
    <xf numFmtId="0" fontId="181" fillId="0" borderId="0" xfId="1050" applyFont="1" applyAlignment="1">
      <alignment horizontal="right" vertical="center" wrapText="1"/>
    </xf>
    <xf numFmtId="0" fontId="178" fillId="0" borderId="0" xfId="1050" applyFont="1" applyAlignment="1">
      <alignment horizontal="left" vertical="center" wrapText="1"/>
    </xf>
    <xf numFmtId="0" fontId="180" fillId="0" borderId="0" xfId="1050" applyFont="1" applyAlignment="1">
      <alignment horizontal="center" vertical="center" wrapText="1"/>
    </xf>
    <xf numFmtId="2" fontId="165" fillId="0" borderId="0" xfId="1050" applyNumberFormat="1"/>
    <xf numFmtId="4" fontId="139" fillId="0" borderId="0" xfId="1050" applyNumberFormat="1" applyFont="1" applyAlignment="1">
      <alignment horizontal="right"/>
    </xf>
    <xf numFmtId="0" fontId="178" fillId="0" borderId="0" xfId="1050" applyFont="1" applyAlignment="1">
      <alignment horizontal="right" vertical="center" wrapText="1"/>
    </xf>
    <xf numFmtId="0" fontId="167" fillId="0" borderId="0" xfId="1050" applyFont="1" applyAlignment="1">
      <alignment horizontal="center" vertical="center" wrapText="1"/>
    </xf>
    <xf numFmtId="4" fontId="139" fillId="0" borderId="0" xfId="1050" applyNumberFormat="1" applyFont="1" applyAlignment="1">
      <alignment horizontal="right" vertical="center" wrapText="1"/>
    </xf>
    <xf numFmtId="0" fontId="13" fillId="0" borderId="0" xfId="4" applyFont="1"/>
    <xf numFmtId="0" fontId="13" fillId="0" borderId="0" xfId="1050" applyFont="1" applyAlignment="1">
      <alignment horizontal="center"/>
    </xf>
    <xf numFmtId="0" fontId="165" fillId="0" borderId="0" xfId="1050" applyAlignment="1">
      <alignment horizontal="center" wrapText="1"/>
    </xf>
    <xf numFmtId="0" fontId="40" fillId="0" borderId="0" xfId="1050" applyFont="1" applyAlignment="1">
      <alignment horizontal="center"/>
    </xf>
    <xf numFmtId="0" fontId="40" fillId="0" borderId="0" xfId="4" applyFont="1" applyAlignment="1">
      <alignment horizontal="center" vertical="center"/>
    </xf>
    <xf numFmtId="0" fontId="12" fillId="0" borderId="0" xfId="1050" applyFont="1"/>
    <xf numFmtId="0" fontId="13" fillId="0" borderId="0" xfId="21" applyFont="1" applyAlignment="1">
      <alignment horizontal="center" vertical="center"/>
    </xf>
    <xf numFmtId="0" fontId="182" fillId="0" borderId="0" xfId="1058" applyAlignment="1">
      <alignment vertical="top"/>
    </xf>
    <xf numFmtId="0" fontId="183" fillId="0" borderId="0" xfId="1058" applyFont="1"/>
    <xf numFmtId="0" fontId="184" fillId="0" borderId="0" xfId="1058" applyFont="1" applyAlignment="1">
      <alignment horizontal="left" vertical="center" indent="1"/>
    </xf>
    <xf numFmtId="0" fontId="185" fillId="0" borderId="0" xfId="1058" applyFont="1" applyAlignment="1">
      <alignment horizontal="left" vertical="center" indent="1"/>
    </xf>
    <xf numFmtId="4" fontId="187" fillId="54" borderId="66" xfId="1059" applyFont="1" applyBorder="1" applyProtection="1">
      <alignment horizontal="left" vertical="top"/>
    </xf>
    <xf numFmtId="4" fontId="187" fillId="54" borderId="66" xfId="1059" applyFont="1" applyBorder="1" applyAlignment="1" applyProtection="1">
      <alignment horizontal="right" vertical="top"/>
    </xf>
    <xf numFmtId="4" fontId="187" fillId="54" borderId="66" xfId="1059" applyFont="1" applyBorder="1" applyAlignment="1" applyProtection="1">
      <alignment horizontal="left" vertical="top" indent="1"/>
    </xf>
    <xf numFmtId="4" fontId="187" fillId="74" borderId="91" xfId="1060" applyFont="1" applyAlignment="1" applyProtection="1">
      <alignment horizontal="left" vertical="top" wrapText="1"/>
    </xf>
    <xf numFmtId="4" fontId="187" fillId="74" borderId="91" xfId="1060" applyFont="1" applyAlignment="1" applyProtection="1">
      <alignment horizontal="right" vertical="top" wrapText="1"/>
    </xf>
    <xf numFmtId="1" fontId="189" fillId="0" borderId="0" xfId="1058" applyNumberFormat="1" applyFont="1" applyAlignment="1">
      <alignment horizontal="center" vertical="top" wrapText="1"/>
    </xf>
    <xf numFmtId="1" fontId="189" fillId="0" borderId="0" xfId="1058" applyNumberFormat="1" applyFont="1" applyAlignment="1">
      <alignment horizontal="right" vertical="top" wrapText="1"/>
    </xf>
    <xf numFmtId="2" fontId="189" fillId="0" borderId="0" xfId="1058" applyNumberFormat="1" applyFont="1" applyAlignment="1">
      <alignment horizontal="right" vertical="top" wrapText="1"/>
    </xf>
    <xf numFmtId="4" fontId="189" fillId="0" borderId="0" xfId="1058" applyNumberFormat="1" applyFont="1" applyAlignment="1">
      <alignment horizontal="right" vertical="top" wrapText="1"/>
    </xf>
    <xf numFmtId="1" fontId="189" fillId="0" borderId="0" xfId="1058" applyNumberFormat="1" applyFont="1" applyAlignment="1">
      <alignment horizontal="left" vertical="top" wrapText="1" indent="1"/>
    </xf>
    <xf numFmtId="4" fontId="187" fillId="54" borderId="66" xfId="1059" applyFont="1" applyBorder="1" applyAlignment="1" applyProtection="1">
      <alignment horizontal="left" vertical="top" wrapText="1"/>
    </xf>
    <xf numFmtId="4" fontId="187" fillId="54" borderId="66" xfId="1059" applyFont="1" applyBorder="1" applyAlignment="1" applyProtection="1">
      <alignment horizontal="left" vertical="top" wrapText="1" indent="1"/>
    </xf>
    <xf numFmtId="4" fontId="187" fillId="54" borderId="66" xfId="1059" applyFont="1" applyBorder="1" applyAlignment="1" applyProtection="1">
      <alignment horizontal="right" vertical="top" wrapText="1"/>
    </xf>
    <xf numFmtId="2" fontId="187" fillId="0" borderId="0" xfId="1058" applyNumberFormat="1" applyFont="1" applyAlignment="1">
      <alignment horizontal="left" vertical="center" wrapText="1" indent="1"/>
    </xf>
    <xf numFmtId="2" fontId="189" fillId="0" borderId="0" xfId="1058" applyNumberFormat="1" applyFont="1" applyAlignment="1">
      <alignment horizontal="right" wrapText="1"/>
    </xf>
    <xf numFmtId="4" fontId="187" fillId="0" borderId="0" xfId="1058" applyNumberFormat="1" applyFont="1" applyAlignment="1">
      <alignment horizontal="right" vertical="center" wrapText="1"/>
    </xf>
    <xf numFmtId="4" fontId="189" fillId="0" borderId="0" xfId="1058" applyNumberFormat="1" applyFont="1" applyAlignment="1">
      <alignment horizontal="right"/>
    </xf>
    <xf numFmtId="2" fontId="190" fillId="0" borderId="0" xfId="1058" applyNumberFormat="1" applyFont="1" applyAlignment="1">
      <alignment horizontal="right" wrapText="1"/>
    </xf>
    <xf numFmtId="49" fontId="189" fillId="0" borderId="0" xfId="1058" applyNumberFormat="1" applyFont="1" applyAlignment="1">
      <alignment horizontal="left" wrapText="1" indent="1"/>
    </xf>
    <xf numFmtId="1" fontId="192" fillId="0" borderId="31" xfId="1061" applyNumberFormat="1" applyFont="1" applyBorder="1" applyAlignment="1">
      <alignment horizontal="right" vertical="top" wrapText="1"/>
    </xf>
    <xf numFmtId="49" fontId="128" fillId="0" borderId="28" xfId="1062" applyNumberFormat="1" applyFont="1" applyBorder="1" applyAlignment="1">
      <alignment horizontal="center" vertical="center" wrapText="1"/>
    </xf>
    <xf numFmtId="0" fontId="128" fillId="0" borderId="28" xfId="729" applyFont="1" applyBorder="1" applyAlignment="1">
      <alignment horizontal="justify" vertical="top" wrapText="1"/>
    </xf>
    <xf numFmtId="2" fontId="192" fillId="0" borderId="28" xfId="1061" applyNumberFormat="1" applyFont="1" applyBorder="1" applyAlignment="1">
      <alignment horizontal="right" vertical="top" wrapText="1"/>
    </xf>
    <xf numFmtId="4" fontId="192" fillId="0" borderId="28" xfId="1061" applyNumberFormat="1" applyFont="1" applyBorder="1" applyAlignment="1">
      <alignment horizontal="right" vertical="top" wrapText="1"/>
    </xf>
    <xf numFmtId="4" fontId="28" fillId="0" borderId="40" xfId="1061" applyNumberFormat="1" applyFont="1" applyBorder="1" applyAlignment="1">
      <alignment horizontal="right" vertical="top"/>
    </xf>
    <xf numFmtId="0" fontId="192" fillId="0" borderId="0" xfId="1061" applyFont="1">
      <alignment vertical="top"/>
    </xf>
    <xf numFmtId="0" fontId="193" fillId="0" borderId="0" xfId="1061" applyFont="1">
      <alignment vertical="top"/>
    </xf>
    <xf numFmtId="49" fontId="142" fillId="54" borderId="92" xfId="1063" applyNumberFormat="1" applyFont="1" applyBorder="1" applyAlignment="1">
      <alignment horizontal="right" vertical="top"/>
    </xf>
    <xf numFmtId="3" fontId="142" fillId="54" borderId="92" xfId="1063" applyNumberFormat="1" applyFont="1" applyBorder="1">
      <alignment horizontal="left" vertical="top"/>
    </xf>
    <xf numFmtId="49" fontId="142" fillId="54" borderId="92" xfId="1063" applyNumberFormat="1" applyFont="1" applyBorder="1">
      <alignment horizontal="left" vertical="top"/>
    </xf>
    <xf numFmtId="2" fontId="142" fillId="54" borderId="92" xfId="1063" applyNumberFormat="1" applyFont="1" applyBorder="1" applyAlignment="1">
      <alignment horizontal="right" vertical="top"/>
    </xf>
    <xf numFmtId="4" fontId="142" fillId="54" borderId="92" xfId="1063" applyFont="1" applyBorder="1" applyAlignment="1">
      <alignment horizontal="right" vertical="top"/>
    </xf>
    <xf numFmtId="0" fontId="28" fillId="0" borderId="0" xfId="1061" applyFont="1">
      <alignment vertical="top"/>
    </xf>
    <xf numFmtId="0" fontId="32" fillId="0" borderId="0" xfId="1061" applyFont="1">
      <alignment vertical="top"/>
    </xf>
    <xf numFmtId="0" fontId="28" fillId="0" borderId="0" xfId="1061" applyFont="1" applyAlignment="1">
      <alignment horizontal="right" vertical="top" wrapText="1"/>
    </xf>
    <xf numFmtId="3" fontId="28" fillId="0" borderId="0" xfId="1061" applyNumberFormat="1" applyFont="1" applyAlignment="1">
      <alignment horizontal="left" vertical="top" wrapText="1"/>
    </xf>
    <xf numFmtId="49" fontId="28" fillId="0" borderId="0" xfId="1061" applyNumberFormat="1" applyFont="1" applyAlignment="1">
      <alignment horizontal="left" vertical="top" wrapText="1"/>
    </xf>
    <xf numFmtId="0" fontId="28" fillId="0" borderId="0" xfId="1061" applyFont="1" applyAlignment="1">
      <alignment horizontal="right" vertical="top"/>
    </xf>
    <xf numFmtId="4" fontId="142" fillId="0" borderId="91" xfId="1064" applyFont="1" applyFill="1">
      <alignment vertical="top"/>
    </xf>
    <xf numFmtId="49" fontId="142" fillId="0" borderId="91" xfId="1064" applyNumberFormat="1" applyFont="1" applyFill="1" applyAlignment="1">
      <alignment vertical="top" wrapText="1"/>
    </xf>
    <xf numFmtId="4" fontId="142" fillId="0" borderId="91" xfId="1064" applyFont="1" applyFill="1" applyAlignment="1">
      <alignment horizontal="right" vertical="top" wrapText="1"/>
    </xf>
    <xf numFmtId="0" fontId="28" fillId="0" borderId="0" xfId="1061" applyFont="1" applyAlignment="1">
      <alignment vertical="top" indent="1"/>
    </xf>
    <xf numFmtId="49" fontId="195" fillId="0" borderId="0" xfId="1065" applyNumberFormat="1" applyFont="1" applyAlignment="1">
      <alignment vertical="top" wrapText="1"/>
    </xf>
    <xf numFmtId="0" fontId="28" fillId="0" borderId="0" xfId="1061" applyFont="1" applyAlignment="1">
      <alignment horizontal="center" vertical="center" wrapText="1"/>
    </xf>
    <xf numFmtId="2" fontId="28" fillId="0" borderId="0" xfId="1061" applyNumberFormat="1" applyFont="1" applyAlignment="1">
      <alignment horizontal="center" vertical="center" wrapText="1"/>
    </xf>
    <xf numFmtId="0" fontId="28" fillId="0" borderId="0" xfId="1061" applyFont="1" applyAlignment="1">
      <alignment horizontal="left" vertical="center" wrapText="1"/>
    </xf>
    <xf numFmtId="49" fontId="142" fillId="0" borderId="0" xfId="1061" applyNumberFormat="1" applyFont="1" applyAlignment="1">
      <alignment horizontal="left" vertical="center" wrapText="1"/>
    </xf>
    <xf numFmtId="0" fontId="28" fillId="0" borderId="0" xfId="1061" applyFont="1" applyAlignment="1">
      <alignment vertical="top" wrapText="1"/>
    </xf>
    <xf numFmtId="0" fontId="28" fillId="0" borderId="0" xfId="1061" applyFont="1" applyAlignment="1">
      <alignment horizontal="left" vertical="top" wrapText="1"/>
    </xf>
    <xf numFmtId="0" fontId="28" fillId="0" borderId="0" xfId="1061" applyFont="1" applyAlignment="1">
      <alignment horizontal="justify" vertical="top" wrapText="1"/>
    </xf>
    <xf numFmtId="0" fontId="195" fillId="0" borderId="0" xfId="1065" applyFont="1" applyAlignment="1">
      <alignment vertical="top" wrapText="1"/>
    </xf>
    <xf numFmtId="4" fontId="196" fillId="84" borderId="93" xfId="1064" applyFont="1" applyFill="1" applyBorder="1">
      <alignment vertical="top"/>
    </xf>
    <xf numFmtId="49" fontId="196" fillId="84" borderId="93" xfId="1064" applyNumberFormat="1" applyFont="1" applyFill="1" applyBorder="1" applyAlignment="1">
      <alignment vertical="top" wrapText="1"/>
    </xf>
    <xf numFmtId="4" fontId="196" fillId="84" borderId="93" xfId="1064" applyFont="1" applyFill="1" applyBorder="1" applyAlignment="1">
      <alignment horizontal="right" vertical="top" wrapText="1"/>
    </xf>
    <xf numFmtId="4" fontId="197" fillId="84" borderId="93" xfId="1064" applyFont="1" applyFill="1" applyBorder="1" applyAlignment="1">
      <alignment horizontal="right" vertical="top" wrapText="1"/>
    </xf>
    <xf numFmtId="0" fontId="142" fillId="0" borderId="0" xfId="1061" applyFont="1">
      <alignment vertical="top"/>
    </xf>
    <xf numFmtId="0" fontId="198" fillId="0" borderId="0" xfId="1061" applyFont="1" applyAlignment="1">
      <alignment horizontal="right" vertical="top" wrapText="1"/>
    </xf>
    <xf numFmtId="3" fontId="198" fillId="0" borderId="0" xfId="1061" applyNumberFormat="1" applyFont="1" applyAlignment="1">
      <alignment horizontal="left" vertical="top" wrapText="1"/>
    </xf>
    <xf numFmtId="49" fontId="10" fillId="0" borderId="0" xfId="1061" applyNumberFormat="1" applyFont="1" applyAlignment="1">
      <alignment horizontal="justify"/>
    </xf>
    <xf numFmtId="179" fontId="198" fillId="0" borderId="0" xfId="1061" applyNumberFormat="1" applyFont="1" applyAlignment="1">
      <alignment horizontal="right" vertical="top" wrapText="1"/>
    </xf>
    <xf numFmtId="0" fontId="176" fillId="0" borderId="0" xfId="1061" applyFont="1" applyAlignment="1">
      <alignment horizontal="right" vertical="top" wrapText="1"/>
    </xf>
    <xf numFmtId="0" fontId="156" fillId="0" borderId="0" xfId="1061" applyFont="1" applyAlignment="1">
      <alignment vertical="top" wrapText="1"/>
    </xf>
    <xf numFmtId="49" fontId="199" fillId="0" borderId="0" xfId="1065" applyNumberFormat="1" applyFont="1" applyAlignment="1">
      <alignment vertical="top" wrapText="1"/>
    </xf>
    <xf numFmtId="4" fontId="176" fillId="0" borderId="0" xfId="1066" applyFont="1">
      <alignment horizontal="right"/>
    </xf>
    <xf numFmtId="4" fontId="176" fillId="0" borderId="0" xfId="1066" applyFont="1" applyAlignment="1">
      <alignment horizontal="right" wrapText="1" indent="1"/>
    </xf>
    <xf numFmtId="3" fontId="176" fillId="0" borderId="0" xfId="1061" applyNumberFormat="1" applyFont="1" applyAlignment="1">
      <alignment horizontal="left" vertical="top" wrapText="1"/>
    </xf>
    <xf numFmtId="49" fontId="176" fillId="0" borderId="0" xfId="1061" applyNumberFormat="1" applyFont="1" applyAlignment="1">
      <alignment vertical="top" wrapText="1"/>
    </xf>
    <xf numFmtId="180" fontId="176" fillId="0" borderId="0" xfId="1066" applyNumberFormat="1" applyFont="1" applyAlignment="1">
      <alignment horizontal="right" wrapText="1"/>
    </xf>
    <xf numFmtId="4" fontId="176" fillId="0" borderId="0" xfId="1066" applyFont="1" applyAlignment="1">
      <alignment horizontal="right" wrapText="1"/>
    </xf>
    <xf numFmtId="4" fontId="28" fillId="0" borderId="0" xfId="1058" applyNumberFormat="1" applyFont="1"/>
    <xf numFmtId="0" fontId="4" fillId="0" borderId="0" xfId="1058" applyFont="1"/>
    <xf numFmtId="49" fontId="28" fillId="0" borderId="0" xfId="1061" applyNumberFormat="1" applyFont="1" applyAlignment="1">
      <alignment horizontal="justify" vertical="top"/>
    </xf>
    <xf numFmtId="0" fontId="28" fillId="0" borderId="0" xfId="1061" applyFont="1" applyAlignment="1">
      <alignment horizontal="left"/>
    </xf>
    <xf numFmtId="4" fontId="28" fillId="0" borderId="0" xfId="1061" applyNumberFormat="1" applyFont="1" applyAlignment="1">
      <alignment horizontal="right"/>
    </xf>
    <xf numFmtId="171" fontId="28" fillId="0" borderId="0" xfId="1061" applyNumberFormat="1" applyFont="1" applyAlignment="1" applyProtection="1">
      <alignment horizontal="justify" vertical="top"/>
      <protection locked="0"/>
    </xf>
    <xf numFmtId="3" fontId="142" fillId="0" borderId="0" xfId="1061" applyNumberFormat="1" applyFont="1" applyAlignment="1">
      <alignment horizontal="left" vertical="top" wrapText="1"/>
    </xf>
    <xf numFmtId="4" fontId="28" fillId="0" borderId="0" xfId="1066" applyFont="1" applyAlignment="1">
      <alignment horizontal="right" wrapText="1"/>
    </xf>
    <xf numFmtId="4" fontId="28" fillId="0" borderId="0" xfId="1066" applyFont="1" applyAlignment="1">
      <alignment horizontal="right" wrapText="1" indent="1"/>
    </xf>
    <xf numFmtId="49" fontId="28" fillId="0" borderId="0" xfId="1061" applyNumberFormat="1" applyFont="1" applyAlignment="1">
      <alignment vertical="top" wrapText="1"/>
    </xf>
    <xf numFmtId="4" fontId="28" fillId="0" borderId="0" xfId="1066" applyFont="1" applyAlignment="1">
      <alignment wrapText="1"/>
    </xf>
    <xf numFmtId="49" fontId="201" fillId="0" borderId="0" xfId="1067" applyNumberFormat="1" applyFont="1" applyAlignment="1">
      <alignment horizontal="left" vertical="top" wrapText="1" indent="1"/>
    </xf>
    <xf numFmtId="49" fontId="32" fillId="0" borderId="0" xfId="1067" applyNumberFormat="1" applyFont="1" applyAlignment="1">
      <alignment horizontal="left" vertical="top" wrapText="1" indent="1"/>
    </xf>
    <xf numFmtId="0" fontId="203" fillId="0" borderId="0" xfId="1061" applyFont="1">
      <alignment vertical="top"/>
    </xf>
    <xf numFmtId="0" fontId="28" fillId="0" borderId="0" xfId="729" applyFont="1" applyAlignment="1">
      <alignment horizontal="right" vertical="top" wrapText="1"/>
    </xf>
    <xf numFmtId="0" fontId="28" fillId="0" borderId="0" xfId="729" applyFont="1" applyAlignment="1">
      <alignment vertical="top"/>
    </xf>
    <xf numFmtId="0" fontId="1" fillId="0" borderId="0" xfId="729" applyFont="1" applyAlignment="1">
      <alignment vertical="top"/>
    </xf>
    <xf numFmtId="3" fontId="28" fillId="0" borderId="0" xfId="729" applyNumberFormat="1" applyFont="1" applyAlignment="1">
      <alignment horizontal="left" vertical="top" wrapText="1"/>
    </xf>
    <xf numFmtId="49" fontId="28" fillId="0" borderId="0" xfId="729" applyNumberFormat="1" applyFont="1" applyAlignment="1">
      <alignment horizontal="left" vertical="top" wrapText="1"/>
    </xf>
    <xf numFmtId="49" fontId="142" fillId="0" borderId="0" xfId="1068" applyNumberFormat="1" applyFont="1" applyAlignment="1">
      <alignment horizontal="left" vertical="top" wrapText="1"/>
    </xf>
    <xf numFmtId="4" fontId="142" fillId="0" borderId="91" xfId="1064" applyFont="1" applyFill="1" applyAlignment="1">
      <alignment horizontal="right" vertical="top"/>
    </xf>
    <xf numFmtId="3" fontId="142" fillId="0" borderId="91" xfId="1064" applyNumberFormat="1" applyFont="1" applyFill="1" applyAlignment="1">
      <alignment horizontal="left" vertical="top" wrapText="1"/>
    </xf>
    <xf numFmtId="49" fontId="142" fillId="0" borderId="91" xfId="1064" applyNumberFormat="1" applyFont="1" applyFill="1" applyAlignment="1">
      <alignment horizontal="left" vertical="top"/>
    </xf>
    <xf numFmtId="1" fontId="28" fillId="0" borderId="0" xfId="1061" applyNumberFormat="1" applyFont="1" applyAlignment="1">
      <alignment horizontal="right" vertical="top" wrapText="1"/>
    </xf>
    <xf numFmtId="2" fontId="28" fillId="0" borderId="0" xfId="1061" applyNumberFormat="1" applyFont="1" applyAlignment="1">
      <alignment horizontal="right" vertical="top" wrapText="1"/>
    </xf>
    <xf numFmtId="4" fontId="28" fillId="0" borderId="0" xfId="1061" applyNumberFormat="1" applyFont="1" applyAlignment="1">
      <alignment horizontal="right" vertical="top" wrapText="1"/>
    </xf>
    <xf numFmtId="4" fontId="28" fillId="0" borderId="0" xfId="1061" applyNumberFormat="1" applyFont="1" applyAlignment="1">
      <alignment horizontal="right" vertical="top"/>
    </xf>
    <xf numFmtId="49" fontId="142" fillId="0" borderId="92" xfId="1063" applyNumberFormat="1" applyFont="1" applyFill="1" applyBorder="1" applyAlignment="1">
      <alignment horizontal="right" vertical="top"/>
    </xf>
    <xf numFmtId="3" fontId="142" fillId="0" borderId="92" xfId="1063" applyNumberFormat="1" applyFont="1" applyFill="1" applyBorder="1">
      <alignment horizontal="left" vertical="top"/>
    </xf>
    <xf numFmtId="49" fontId="142" fillId="0" borderId="92" xfId="1063" applyNumberFormat="1" applyFont="1" applyFill="1" applyBorder="1">
      <alignment horizontal="left" vertical="top"/>
    </xf>
    <xf numFmtId="2" fontId="142" fillId="0" borderId="92" xfId="1063" applyNumberFormat="1" applyFont="1" applyFill="1" applyBorder="1" applyAlignment="1">
      <alignment horizontal="right" vertical="top"/>
    </xf>
    <xf numFmtId="4" fontId="142" fillId="0" borderId="92" xfId="1063" applyFont="1" applyFill="1" applyBorder="1" applyAlignment="1">
      <alignment horizontal="right" vertical="top"/>
    </xf>
    <xf numFmtId="0" fontId="156" fillId="0" borderId="0" xfId="1061" applyFont="1">
      <alignment vertical="top"/>
    </xf>
    <xf numFmtId="4" fontId="142" fillId="0" borderId="91" xfId="1064" applyFont="1" applyFill="1" applyAlignment="1">
      <alignment vertical="top" wrapText="1"/>
    </xf>
    <xf numFmtId="4" fontId="142" fillId="0" borderId="91" xfId="1064" applyFont="1" applyFill="1" applyAlignment="1">
      <alignment horizontal="center" vertical="top" wrapText="1"/>
    </xf>
    <xf numFmtId="0" fontId="156" fillId="0" borderId="0" xfId="1061" applyFont="1" applyAlignment="1">
      <alignment vertical="top" indent="1"/>
    </xf>
    <xf numFmtId="2" fontId="28" fillId="0" borderId="0" xfId="1061" applyNumberFormat="1" applyFont="1" applyAlignment="1">
      <alignment horizontal="right" vertical="center" wrapText="1"/>
    </xf>
    <xf numFmtId="0" fontId="142" fillId="0" borderId="0" xfId="1061" applyFont="1" applyAlignment="1">
      <alignment horizontal="left" vertical="center" wrapText="1"/>
    </xf>
    <xf numFmtId="0" fontId="198" fillId="0" borderId="0" xfId="1061" applyFont="1" applyAlignment="1">
      <alignment vertical="top" wrapText="1"/>
    </xf>
    <xf numFmtId="4" fontId="198" fillId="0" borderId="0" xfId="1066" applyFont="1">
      <alignment horizontal="right"/>
    </xf>
    <xf numFmtId="49" fontId="198" fillId="0" borderId="0" xfId="1061" applyNumberFormat="1" applyFont="1" applyAlignment="1">
      <alignment vertical="top" wrapText="1"/>
    </xf>
    <xf numFmtId="180" fontId="198" fillId="0" borderId="0" xfId="1066" applyNumberFormat="1" applyFont="1" applyAlignment="1">
      <alignment horizontal="right" wrapText="1"/>
    </xf>
    <xf numFmtId="4" fontId="198" fillId="0" borderId="0" xfId="1066" applyFont="1" applyAlignment="1">
      <alignment horizontal="right" wrapText="1" indent="1"/>
    </xf>
    <xf numFmtId="4" fontId="198" fillId="0" borderId="0" xfId="1066" applyFont="1" applyAlignment="1">
      <alignment horizontal="right" wrapText="1"/>
    </xf>
    <xf numFmtId="0" fontId="28" fillId="0" borderId="0" xfId="1061" applyFont="1" applyAlignment="1">
      <alignment horizontal="justify"/>
    </xf>
    <xf numFmtId="4" fontId="28" fillId="0" borderId="0" xfId="1066" applyFont="1">
      <alignment horizontal="right"/>
    </xf>
    <xf numFmtId="0" fontId="201" fillId="85" borderId="0" xfId="1067" applyFont="1" applyFill="1" applyBorder="1" applyAlignment="1">
      <alignment horizontal="left" vertical="top" wrapText="1" indent="1"/>
    </xf>
    <xf numFmtId="0" fontId="195" fillId="0" borderId="0" xfId="1065" applyFont="1" applyBorder="1" applyAlignment="1">
      <alignment vertical="top" wrapText="1"/>
    </xf>
    <xf numFmtId="0" fontId="201" fillId="0" borderId="0" xfId="1067" quotePrefix="1" applyFont="1" applyAlignment="1">
      <alignment horizontal="left" vertical="top" wrapText="1" indent="1"/>
    </xf>
    <xf numFmtId="0" fontId="201" fillId="0" borderId="0" xfId="1067" applyFont="1" applyAlignment="1">
      <alignment horizontal="left" vertical="top" wrapText="1" indent="1"/>
    </xf>
    <xf numFmtId="0" fontId="32" fillId="0" borderId="0" xfId="1069" applyFont="1" applyBorder="1" applyAlignment="1" applyProtection="1">
      <alignment horizontal="right" vertical="top" wrapText="1"/>
    </xf>
    <xf numFmtId="4" fontId="32" fillId="0" borderId="0" xfId="1070" applyNumberFormat="1" applyFont="1" applyBorder="1" applyAlignment="1" applyProtection="1">
      <alignment horizontal="right" vertical="top" wrapText="1"/>
    </xf>
    <xf numFmtId="4" fontId="28" fillId="0" borderId="0" xfId="1066" applyFont="1" applyBorder="1" applyAlignment="1" applyProtection="1">
      <alignment horizontal="right" wrapText="1"/>
    </xf>
    <xf numFmtId="0" fontId="189" fillId="0" borderId="0" xfId="1058" applyFont="1" applyAlignment="1">
      <alignment vertical="top" wrapText="1"/>
    </xf>
    <xf numFmtId="0" fontId="189" fillId="0" borderId="0" xfId="1058" applyFont="1" applyAlignment="1">
      <alignment horizontal="right" vertical="top" wrapText="1"/>
    </xf>
    <xf numFmtId="4" fontId="189" fillId="0" borderId="0" xfId="1066" applyFont="1" applyBorder="1" applyAlignment="1" applyProtection="1">
      <alignment horizontal="right" wrapText="1"/>
    </xf>
    <xf numFmtId="0" fontId="189" fillId="0" borderId="0" xfId="1058" applyFont="1" applyAlignment="1">
      <alignment vertical="top"/>
    </xf>
    <xf numFmtId="0" fontId="182" fillId="0" borderId="0" xfId="1058" applyAlignment="1">
      <alignment horizontal="right" vertical="top" wrapText="1"/>
    </xf>
    <xf numFmtId="3" fontId="182" fillId="0" borderId="0" xfId="1058" applyNumberFormat="1" applyAlignment="1">
      <alignment horizontal="left" vertical="top" wrapText="1"/>
    </xf>
    <xf numFmtId="0" fontId="0" fillId="0" borderId="0" xfId="1069" applyFont="1" applyBorder="1" applyAlignment="1" applyProtection="1">
      <alignment horizontal="right" vertical="top" wrapText="1"/>
    </xf>
    <xf numFmtId="4" fontId="191" fillId="0" borderId="0" xfId="1070" applyNumberFormat="1" applyBorder="1" applyAlignment="1" applyProtection="1">
      <alignment horizontal="right" vertical="top" wrapText="1"/>
    </xf>
    <xf numFmtId="0" fontId="195" fillId="0" borderId="0" xfId="1071" applyFont="1" applyAlignment="1">
      <alignment vertical="top" wrapText="1"/>
    </xf>
    <xf numFmtId="2" fontId="28" fillId="0" borderId="0" xfId="1072" applyNumberFormat="1" applyFont="1" applyAlignment="1">
      <alignment horizontal="right" vertical="top" wrapText="1"/>
    </xf>
    <xf numFmtId="4" fontId="28" fillId="0" borderId="0" xfId="1072" applyNumberFormat="1" applyFont="1" applyAlignment="1">
      <alignment horizontal="right" vertical="top" wrapText="1"/>
    </xf>
    <xf numFmtId="0" fontId="156" fillId="0" borderId="0" xfId="1072" applyFont="1">
      <alignment vertical="top"/>
    </xf>
    <xf numFmtId="0" fontId="28" fillId="0" borderId="0" xfId="1072" applyFont="1">
      <alignment vertical="top"/>
    </xf>
    <xf numFmtId="0" fontId="1" fillId="0" borderId="0" xfId="729" applyFont="1"/>
    <xf numFmtId="0" fontId="28" fillId="0" borderId="0" xfId="1072" applyFont="1" applyAlignment="1">
      <alignment horizontal="right" vertical="top" wrapText="1"/>
    </xf>
    <xf numFmtId="3" fontId="28" fillId="0" borderId="0" xfId="1072" applyNumberFormat="1" applyFont="1" applyAlignment="1">
      <alignment horizontal="left" vertical="top" wrapText="1"/>
    </xf>
    <xf numFmtId="0" fontId="28" fillId="0" borderId="0" xfId="1072" applyFont="1" applyAlignment="1">
      <alignment vertical="top" wrapText="1"/>
    </xf>
    <xf numFmtId="4" fontId="28" fillId="0" borderId="0" xfId="1073" applyFont="1" applyAlignment="1">
      <alignment horizontal="right" wrapText="1"/>
    </xf>
    <xf numFmtId="4" fontId="142" fillId="0" borderId="91" xfId="1064" applyFont="1" applyFill="1" applyAlignment="1">
      <alignment horizontal="left" vertical="top"/>
    </xf>
    <xf numFmtId="49" fontId="142" fillId="54" borderId="92" xfId="1074" applyNumberFormat="1" applyFont="1" applyBorder="1" applyAlignment="1">
      <alignment horizontal="right" vertical="top"/>
    </xf>
    <xf numFmtId="3" fontId="142" fillId="54" borderId="92" xfId="1074" applyNumberFormat="1" applyFont="1" applyBorder="1">
      <alignment horizontal="left" vertical="top"/>
    </xf>
    <xf numFmtId="49" fontId="142" fillId="54" borderId="92" xfId="1074" applyNumberFormat="1" applyFont="1" applyBorder="1">
      <alignment horizontal="left" vertical="top"/>
    </xf>
    <xf numFmtId="2" fontId="142" fillId="54" borderId="92" xfId="1074" applyNumberFormat="1" applyFont="1" applyBorder="1" applyAlignment="1">
      <alignment horizontal="right" vertical="top"/>
    </xf>
    <xf numFmtId="4" fontId="142" fillId="54" borderId="92" xfId="1074" applyFont="1" applyBorder="1" applyAlignment="1">
      <alignment horizontal="right" vertical="top"/>
    </xf>
    <xf numFmtId="4" fontId="142" fillId="0" borderId="91" xfId="1075" applyFont="1" applyFill="1">
      <alignment vertical="top"/>
    </xf>
    <xf numFmtId="4" fontId="142" fillId="0" borderId="91" xfId="1075" applyFont="1" applyFill="1" applyAlignment="1">
      <alignment vertical="top" wrapText="1"/>
    </xf>
    <xf numFmtId="4" fontId="142" fillId="0" borderId="91" xfId="1075" applyFont="1" applyFill="1" applyAlignment="1">
      <alignment horizontal="right" vertical="top" wrapText="1"/>
    </xf>
    <xf numFmtId="0" fontId="207" fillId="0" borderId="0" xfId="1076" applyFont="1" applyAlignment="1">
      <alignment vertical="top" wrapText="1"/>
    </xf>
    <xf numFmtId="0" fontId="4" fillId="0" borderId="0" xfId="1077" applyFont="1" applyAlignment="1">
      <alignment vertical="top" wrapText="1"/>
    </xf>
    <xf numFmtId="4" fontId="142" fillId="0" borderId="91" xfId="1075" applyFont="1" applyFill="1" applyAlignment="1">
      <alignment horizontal="right" vertical="top"/>
    </xf>
    <xf numFmtId="3" fontId="142" fillId="0" borderId="91" xfId="1075" applyNumberFormat="1" applyFont="1" applyFill="1" applyAlignment="1">
      <alignment horizontal="left" vertical="top" wrapText="1"/>
    </xf>
    <xf numFmtId="4" fontId="142" fillId="0" borderId="91" xfId="1075" applyFont="1" applyFill="1" applyAlignment="1">
      <alignment horizontal="left" vertical="top"/>
    </xf>
    <xf numFmtId="4" fontId="142" fillId="54" borderId="66" xfId="1063" applyFont="1" applyBorder="1">
      <alignment horizontal="left" vertical="top"/>
    </xf>
    <xf numFmtId="4" fontId="142" fillId="54" borderId="66" xfId="1063" applyFont="1" applyBorder="1" applyAlignment="1">
      <alignment horizontal="right" vertical="top"/>
    </xf>
    <xf numFmtId="4" fontId="142" fillId="54" borderId="66" xfId="1063" applyFont="1" applyBorder="1" applyAlignment="1">
      <alignment horizontal="left" vertical="top" indent="1"/>
    </xf>
    <xf numFmtId="1" fontId="28" fillId="0" borderId="0" xfId="1061" applyNumberFormat="1" applyFont="1" applyAlignment="1">
      <alignment horizontal="center" vertical="top" wrapText="1"/>
    </xf>
    <xf numFmtId="49" fontId="28" fillId="0" borderId="0" xfId="1061" applyNumberFormat="1" applyFont="1" applyAlignment="1">
      <alignment horizontal="left" wrapText="1" indent="1"/>
    </xf>
    <xf numFmtId="2" fontId="28" fillId="0" borderId="0" xfId="1061" applyNumberFormat="1" applyFont="1" applyAlignment="1">
      <alignment horizontal="right" wrapText="1"/>
    </xf>
    <xf numFmtId="4" fontId="142" fillId="0" borderId="91" xfId="1078" applyFont="1" applyFill="1" applyAlignment="1">
      <alignment horizontal="left" vertical="top" wrapText="1"/>
    </xf>
    <xf numFmtId="4" fontId="142" fillId="0" borderId="91" xfId="1078" applyFont="1" applyFill="1" applyAlignment="1">
      <alignment horizontal="right" vertical="top" wrapText="1"/>
    </xf>
    <xf numFmtId="4" fontId="209" fillId="54" borderId="66" xfId="1063" applyFont="1" applyBorder="1" applyAlignment="1">
      <alignment horizontal="left" vertical="top" wrapText="1"/>
    </xf>
    <xf numFmtId="4" fontId="209" fillId="54" borderId="66" xfId="1063" applyFont="1" applyBorder="1" applyAlignment="1">
      <alignment horizontal="left" vertical="top" wrapText="1" indent="1"/>
    </xf>
    <xf numFmtId="4" fontId="142" fillId="54" borderId="66" xfId="1063" applyFont="1" applyBorder="1" applyAlignment="1">
      <alignment horizontal="right" vertical="top" wrapText="1"/>
    </xf>
    <xf numFmtId="1" fontId="192" fillId="0" borderId="0" xfId="1061" applyNumberFormat="1" applyFont="1" applyAlignment="1">
      <alignment horizontal="right" vertical="top" wrapText="1"/>
    </xf>
    <xf numFmtId="3" fontId="192" fillId="0" borderId="0" xfId="1061" applyNumberFormat="1" applyFont="1" applyAlignment="1">
      <alignment horizontal="left" vertical="top" wrapText="1"/>
    </xf>
    <xf numFmtId="49" fontId="192" fillId="0" borderId="0" xfId="1061" applyNumberFormat="1" applyFont="1" applyAlignment="1">
      <alignment horizontal="left" vertical="top" wrapText="1"/>
    </xf>
    <xf numFmtId="2" fontId="192" fillId="0" borderId="0" xfId="1061" applyNumberFormat="1" applyFont="1" applyAlignment="1">
      <alignment horizontal="right" vertical="top" wrapText="1"/>
    </xf>
    <xf numFmtId="4" fontId="192" fillId="0" borderId="0" xfId="1061" applyNumberFormat="1" applyFont="1" applyAlignment="1">
      <alignment horizontal="right" vertical="top" wrapText="1"/>
    </xf>
    <xf numFmtId="0" fontId="210" fillId="0" borderId="0" xfId="1079" applyFont="1" applyAlignment="1">
      <alignment horizontal="center"/>
    </xf>
    <xf numFmtId="49" fontId="210" fillId="0" borderId="0" xfId="1080" applyNumberFormat="1" applyFont="1" applyAlignment="1">
      <alignment horizontal="center" vertical="top"/>
    </xf>
    <xf numFmtId="49" fontId="210" fillId="0" borderId="0" xfId="1080" applyNumberFormat="1" applyFont="1" applyAlignment="1">
      <alignment horizontal="left" vertical="top"/>
    </xf>
    <xf numFmtId="0" fontId="212" fillId="0" borderId="0" xfId="1080" applyFont="1" applyAlignment="1">
      <alignment vertical="justify" wrapText="1"/>
    </xf>
    <xf numFmtId="0" fontId="210" fillId="0" borderId="0" xfId="1080" applyFont="1" applyAlignment="1">
      <alignment horizontal="center"/>
    </xf>
    <xf numFmtId="2" fontId="210" fillId="0" borderId="0" xfId="1080" applyNumberFormat="1" applyFont="1" applyAlignment="1">
      <alignment horizontal="right"/>
    </xf>
    <xf numFmtId="7" fontId="210" fillId="0" borderId="0" xfId="1080" applyNumberFormat="1" applyFont="1"/>
    <xf numFmtId="0" fontId="210" fillId="0" borderId="0" xfId="1080" applyFont="1"/>
    <xf numFmtId="0" fontId="210" fillId="0" borderId="0" xfId="1080" applyFont="1" applyAlignment="1">
      <alignment horizontal="justify" vertical="justify" wrapText="1"/>
    </xf>
    <xf numFmtId="0" fontId="77" fillId="0" borderId="0" xfId="1080" applyFont="1" applyAlignment="1">
      <alignment horizontal="center"/>
    </xf>
    <xf numFmtId="0" fontId="11" fillId="0" borderId="0" xfId="1081" applyFont="1" applyAlignment="1">
      <alignment horizontal="left" vertical="center"/>
    </xf>
    <xf numFmtId="49" fontId="77" fillId="0" borderId="0" xfId="1080" applyNumberFormat="1" applyFont="1" applyAlignment="1">
      <alignment horizontal="center" vertical="top"/>
    </xf>
    <xf numFmtId="0" fontId="77" fillId="0" borderId="0" xfId="1080" applyFont="1" applyAlignment="1">
      <alignment horizontal="justify" vertical="justify" wrapText="1"/>
    </xf>
    <xf numFmtId="0" fontId="77" fillId="0" borderId="0" xfId="1080" applyFont="1"/>
    <xf numFmtId="0" fontId="13" fillId="0" borderId="0" xfId="1081" applyFont="1" applyAlignment="1">
      <alignment horizontal="left" vertical="center"/>
    </xf>
    <xf numFmtId="0" fontId="162" fillId="0" borderId="0" xfId="1080" applyFont="1" applyAlignment="1">
      <alignment horizontal="center"/>
    </xf>
    <xf numFmtId="49" fontId="77" fillId="0" borderId="0" xfId="1080" applyNumberFormat="1" applyFont="1" applyAlignment="1">
      <alignment horizontal="left" vertical="top"/>
    </xf>
    <xf numFmtId="2" fontId="77" fillId="0" borderId="0" xfId="1080" applyNumberFormat="1" applyFont="1" applyAlignment="1">
      <alignment horizontal="right"/>
    </xf>
    <xf numFmtId="7" fontId="77" fillId="0" borderId="0" xfId="1080" applyNumberFormat="1" applyFont="1"/>
    <xf numFmtId="0" fontId="213" fillId="75" borderId="39" xfId="1082" applyFont="1" applyFill="1" applyBorder="1" applyAlignment="1">
      <alignment horizontal="center" vertical="center" wrapText="1"/>
    </xf>
    <xf numFmtId="2" fontId="213" fillId="75" borderId="39" xfId="1082" applyNumberFormat="1" applyFont="1" applyFill="1" applyBorder="1" applyAlignment="1">
      <alignment horizontal="center" vertical="center" wrapText="1"/>
    </xf>
    <xf numFmtId="182" fontId="213" fillId="75" borderId="39" xfId="1082" applyNumberFormat="1" applyFont="1" applyFill="1" applyBorder="1" applyAlignment="1">
      <alignment horizontal="center" vertical="center" wrapText="1"/>
    </xf>
    <xf numFmtId="0" fontId="214" fillId="0" borderId="0" xfId="1082" applyFont="1"/>
    <xf numFmtId="0" fontId="17" fillId="0" borderId="0" xfId="1050" applyFont="1"/>
    <xf numFmtId="0" fontId="215" fillId="75" borderId="53" xfId="1082" applyFont="1" applyFill="1" applyBorder="1" applyAlignment="1">
      <alignment horizontal="center" vertical="center"/>
    </xf>
    <xf numFmtId="0" fontId="214" fillId="0" borderId="59" xfId="1082" applyFont="1" applyBorder="1" applyAlignment="1">
      <alignment horizontal="center" vertical="top"/>
    </xf>
    <xf numFmtId="0" fontId="214" fillId="0" borderId="59" xfId="1082" applyFont="1" applyBorder="1" applyAlignment="1">
      <alignment vertical="top" wrapText="1"/>
    </xf>
    <xf numFmtId="0" fontId="214" fillId="0" borderId="53" xfId="1082" applyFont="1" applyBorder="1"/>
    <xf numFmtId="2" fontId="214" fillId="0" borderId="70" xfId="1082" applyNumberFormat="1" applyFont="1" applyBorder="1"/>
    <xf numFmtId="182" fontId="214" fillId="0" borderId="70" xfId="1082" applyNumberFormat="1" applyFont="1" applyBorder="1"/>
    <xf numFmtId="182" fontId="214" fillId="0" borderId="71" xfId="1082" applyNumberFormat="1" applyFont="1" applyBorder="1"/>
    <xf numFmtId="0" fontId="165" fillId="0" borderId="39" xfId="1082" applyFont="1" applyBorder="1" applyAlignment="1">
      <alignment horizontal="center" vertical="center"/>
    </xf>
    <xf numFmtId="0" fontId="214" fillId="0" borderId="39" xfId="1082" applyFont="1" applyBorder="1" applyAlignment="1">
      <alignment horizontal="right" vertical="center" wrapText="1"/>
    </xf>
    <xf numFmtId="0" fontId="214" fillId="0" borderId="39" xfId="1082" applyFont="1" applyBorder="1" applyAlignment="1">
      <alignment horizontal="center" vertical="center"/>
    </xf>
    <xf numFmtId="2" fontId="214" fillId="0" borderId="39" xfId="1082" applyNumberFormat="1" applyFont="1" applyBorder="1" applyAlignment="1">
      <alignment horizontal="center" vertical="center"/>
    </xf>
    <xf numFmtId="183" fontId="214" fillId="0" borderId="39" xfId="1082" applyNumberFormat="1" applyFont="1" applyBorder="1" applyAlignment="1">
      <alignment horizontal="center" vertical="center"/>
    </xf>
    <xf numFmtId="0" fontId="214" fillId="0" borderId="0" xfId="1082" applyFont="1" applyAlignment="1">
      <alignment horizontal="center" vertical="center"/>
    </xf>
    <xf numFmtId="0" fontId="214" fillId="0" borderId="0" xfId="1082" applyFont="1" applyAlignment="1">
      <alignment vertical="center"/>
    </xf>
    <xf numFmtId="2" fontId="214" fillId="0" borderId="0" xfId="1082" applyNumberFormat="1" applyFont="1"/>
    <xf numFmtId="182" fontId="214" fillId="0" borderId="0" xfId="1082" applyNumberFormat="1" applyFont="1"/>
    <xf numFmtId="0" fontId="69" fillId="0" borderId="0" xfId="728" applyAlignment="1">
      <alignment horizontal="justify" vertical="center" wrapText="1"/>
    </xf>
    <xf numFmtId="0" fontId="69" fillId="0" borderId="0" xfId="728">
      <alignment horizontal="justify" vertical="top" wrapText="1"/>
    </xf>
    <xf numFmtId="0" fontId="220" fillId="0" borderId="0" xfId="728" applyFont="1" applyAlignment="1">
      <alignment horizontal="justify" vertical="center" wrapText="1"/>
    </xf>
    <xf numFmtId="0" fontId="69" fillId="0" borderId="0" xfId="728" applyAlignment="1">
      <alignment horizontal="left" vertical="top" wrapText="1"/>
    </xf>
    <xf numFmtId="1" fontId="221" fillId="0" borderId="0" xfId="728" applyNumberFormat="1" applyFont="1" applyAlignment="1">
      <alignment horizontal="left" vertical="top"/>
    </xf>
    <xf numFmtId="0" fontId="221" fillId="0" borderId="0" xfId="728" applyFont="1" applyAlignment="1">
      <alignment vertical="center" wrapText="1"/>
    </xf>
    <xf numFmtId="4" fontId="221" fillId="0" borderId="0" xfId="728" applyNumberFormat="1" applyFont="1" applyAlignment="1">
      <alignment horizontal="right"/>
    </xf>
    <xf numFmtId="4" fontId="221" fillId="0" borderId="0" xfId="728" applyNumberFormat="1" applyFont="1" applyAlignment="1">
      <alignment horizontal="center" vertical="center"/>
    </xf>
    <xf numFmtId="1" fontId="221" fillId="54" borderId="0" xfId="728" applyNumberFormat="1" applyFont="1" applyFill="1" applyAlignment="1">
      <alignment horizontal="left" vertical="top"/>
    </xf>
    <xf numFmtId="0" fontId="221" fillId="54" borderId="0" xfId="728" applyFont="1" applyFill="1" applyAlignment="1">
      <alignment vertical="center" wrapText="1"/>
    </xf>
    <xf numFmtId="4" fontId="221" fillId="54" borderId="0" xfId="728" applyNumberFormat="1" applyFont="1" applyFill="1" applyAlignment="1">
      <alignment horizontal="center"/>
    </xf>
    <xf numFmtId="4" fontId="221" fillId="54" borderId="0" xfId="728" applyNumberFormat="1" applyFont="1" applyFill="1" applyAlignment="1">
      <alignment horizontal="center" vertical="center"/>
    </xf>
    <xf numFmtId="0" fontId="69" fillId="0" borderId="0" xfId="728" applyAlignment="1">
      <alignment horizontal="right" wrapText="1"/>
    </xf>
    <xf numFmtId="1" fontId="221" fillId="0" borderId="0" xfId="728" quotePrefix="1" applyNumberFormat="1" applyFont="1" applyAlignment="1">
      <alignment horizontal="left" vertical="top"/>
    </xf>
    <xf numFmtId="49" fontId="222" fillId="0" borderId="0" xfId="728" applyNumberFormat="1" applyFont="1" applyAlignment="1">
      <alignment vertical="center"/>
    </xf>
    <xf numFmtId="0" fontId="223" fillId="0" borderId="0" xfId="728" applyFont="1">
      <alignment horizontal="justify" vertical="top" wrapText="1"/>
    </xf>
    <xf numFmtId="0" fontId="224" fillId="0" borderId="0" xfId="728" applyFont="1" applyAlignment="1">
      <alignment horizontal="right" vertical="center" wrapText="1"/>
    </xf>
    <xf numFmtId="0" fontId="224" fillId="0" borderId="0" xfId="728" applyFont="1" applyAlignment="1">
      <alignment horizontal="right" wrapText="1"/>
    </xf>
    <xf numFmtId="4" fontId="224" fillId="0" borderId="0" xfId="728" applyNumberFormat="1" applyFont="1" applyAlignment="1">
      <alignment horizontal="right" wrapText="1"/>
    </xf>
    <xf numFmtId="2" fontId="225" fillId="0" borderId="0" xfId="728" applyNumberFormat="1" applyFont="1" applyAlignment="1">
      <alignment horizontal="right" wrapText="1"/>
    </xf>
    <xf numFmtId="0" fontId="0" fillId="0" borderId="0" xfId="1083" applyFont="1" applyAlignment="1">
      <alignment horizontal="justify" vertical="top" wrapText="1"/>
    </xf>
    <xf numFmtId="0" fontId="220" fillId="0" borderId="0" xfId="728" quotePrefix="1" applyFont="1">
      <alignment horizontal="justify" vertical="top" wrapText="1"/>
    </xf>
    <xf numFmtId="0" fontId="220" fillId="0" borderId="0" xfId="728" applyFont="1" applyAlignment="1">
      <alignment wrapText="1"/>
    </xf>
    <xf numFmtId="0" fontId="220" fillId="0" borderId="0" xfId="728" applyFont="1" applyAlignment="1">
      <alignment horizontal="right" vertical="center"/>
    </xf>
    <xf numFmtId="0" fontId="220" fillId="0" borderId="0" xfId="728" applyFont="1" applyAlignment="1">
      <alignment horizontal="right" wrapText="1"/>
    </xf>
    <xf numFmtId="4" fontId="220" fillId="0" borderId="0" xfId="728" applyNumberFormat="1" applyFont="1" applyAlignment="1">
      <alignment horizontal="right" wrapText="1"/>
    </xf>
    <xf numFmtId="2" fontId="226" fillId="0" borderId="0" xfId="728" applyNumberFormat="1" applyFont="1" applyAlignment="1">
      <alignment horizontal="right" wrapText="1"/>
    </xf>
    <xf numFmtId="0" fontId="227" fillId="0" borderId="0" xfId="728" applyFont="1" applyAlignment="1">
      <alignment wrapText="1"/>
    </xf>
    <xf numFmtId="0" fontId="220" fillId="0" borderId="0" xfId="728" quotePrefix="1" applyFont="1" applyAlignment="1">
      <alignment wrapText="1"/>
    </xf>
    <xf numFmtId="49" fontId="220" fillId="0" borderId="0" xfId="728" applyNumberFormat="1" applyFont="1" applyAlignment="1">
      <alignment wrapText="1"/>
    </xf>
    <xf numFmtId="0" fontId="227" fillId="0" borderId="0" xfId="728" applyFont="1" applyAlignment="1">
      <alignment horizontal="justify" vertical="center" wrapText="1"/>
    </xf>
    <xf numFmtId="0" fontId="220" fillId="0" borderId="0" xfId="728" quotePrefix="1" applyFont="1" applyAlignment="1">
      <alignment horizontal="justify" vertical="center" wrapText="1"/>
    </xf>
    <xf numFmtId="0" fontId="220" fillId="0" borderId="0" xfId="728" applyFont="1" applyAlignment="1">
      <alignment horizontal="justify" wrapText="1"/>
    </xf>
    <xf numFmtId="0" fontId="220" fillId="0" borderId="0" xfId="728" applyFont="1" applyAlignment="1"/>
    <xf numFmtId="9" fontId="220" fillId="0" borderId="0" xfId="1084" quotePrefix="1" applyFont="1" applyBorder="1"/>
    <xf numFmtId="0" fontId="220" fillId="0" borderId="0" xfId="728" quotePrefix="1" applyFont="1" applyAlignment="1"/>
    <xf numFmtId="0" fontId="227" fillId="0" borderId="0" xfId="728" applyFont="1" applyAlignment="1"/>
    <xf numFmtId="0" fontId="227" fillId="0" borderId="0" xfId="736" applyFont="1"/>
    <xf numFmtId="0" fontId="228" fillId="0" borderId="0" xfId="932" applyFont="1" applyAlignment="1">
      <alignment vertical="top" wrapText="1"/>
    </xf>
    <xf numFmtId="0" fontId="228" fillId="0" borderId="0" xfId="932" applyFont="1"/>
    <xf numFmtId="0" fontId="228" fillId="0" borderId="0" xfId="932" applyFont="1" applyAlignment="1">
      <alignment vertical="center"/>
    </xf>
    <xf numFmtId="0" fontId="227" fillId="0" borderId="0" xfId="728" applyFont="1" applyAlignment="1">
      <alignment horizontal="left" wrapText="1"/>
    </xf>
    <xf numFmtId="0" fontId="220" fillId="0" borderId="0" xfId="729" quotePrefix="1" applyFont="1" applyAlignment="1">
      <alignment wrapText="1"/>
    </xf>
    <xf numFmtId="0" fontId="220" fillId="0" borderId="0" xfId="728" applyFont="1" applyAlignment="1">
      <alignment horizontal="justify" vertical="center"/>
    </xf>
    <xf numFmtId="0" fontId="220" fillId="0" borderId="0" xfId="728" applyFont="1" applyAlignment="1">
      <alignment horizontal="justify" vertical="top"/>
    </xf>
    <xf numFmtId="0" fontId="227" fillId="0" borderId="0" xfId="728" applyFont="1" applyAlignment="1">
      <alignment horizontal="right"/>
    </xf>
    <xf numFmtId="0" fontId="220" fillId="0" borderId="0" xfId="728" quotePrefix="1" applyFont="1" applyAlignment="1">
      <alignment vertical="top" wrapText="1"/>
    </xf>
    <xf numFmtId="0" fontId="220" fillId="0" borderId="0" xfId="728" applyFont="1" applyAlignment="1">
      <alignment horizontal="right" vertical="center" wrapText="1"/>
    </xf>
    <xf numFmtId="0" fontId="220" fillId="0" borderId="0" xfId="728" quotePrefix="1" applyFont="1" applyAlignment="1">
      <alignment horizontal="justify" vertical="top"/>
    </xf>
    <xf numFmtId="0" fontId="220" fillId="0" borderId="0" xfId="735" applyFont="1" applyAlignment="1">
      <alignment horizontal="justify" vertical="top" wrapText="1"/>
    </xf>
    <xf numFmtId="4" fontId="226" fillId="0" borderId="0" xfId="728" applyNumberFormat="1" applyFont="1" applyAlignment="1">
      <alignment horizontal="right" wrapText="1"/>
    </xf>
    <xf numFmtId="0" fontId="220" fillId="0" borderId="0" xfId="735" quotePrefix="1" applyFont="1" applyAlignment="1">
      <alignment horizontal="justify" vertical="top" wrapText="1"/>
    </xf>
    <xf numFmtId="0" fontId="220" fillId="0" borderId="0" xfId="1085" applyFont="1" applyBorder="1" applyAlignment="1">
      <alignment horizontal="left" vertical="top" wrapText="1" indent="1"/>
    </xf>
    <xf numFmtId="0" fontId="220" fillId="0" borderId="0" xfId="735" applyFont="1" applyAlignment="1">
      <alignment horizontal="left" vertical="top" wrapText="1" indent="1"/>
    </xf>
    <xf numFmtId="4" fontId="69" fillId="0" borderId="0" xfId="728" applyNumberFormat="1" applyAlignment="1">
      <alignment horizontal="right" wrapText="1"/>
    </xf>
    <xf numFmtId="0" fontId="69" fillId="0" borderId="0" xfId="728" applyAlignment="1">
      <alignment horizontal="right" vertical="center" wrapText="1"/>
    </xf>
    <xf numFmtId="49" fontId="221" fillId="0" borderId="0" xfId="728" applyNumberFormat="1" applyFont="1" applyAlignment="1">
      <alignment vertical="center"/>
    </xf>
    <xf numFmtId="0" fontId="220" fillId="0" borderId="0" xfId="728" quotePrefix="1" applyFont="1" applyAlignment="1">
      <alignment vertical="center" wrapText="1"/>
    </xf>
    <xf numFmtId="49" fontId="227" fillId="0" borderId="0" xfId="728" applyNumberFormat="1" applyFont="1" applyAlignment="1">
      <alignment vertical="center"/>
    </xf>
    <xf numFmtId="0" fontId="229" fillId="0" borderId="0" xfId="728" applyFont="1" applyAlignment="1">
      <alignment horizontal="right" vertical="center" wrapText="1"/>
    </xf>
    <xf numFmtId="0" fontId="229" fillId="0" borderId="0" xfId="728" applyFont="1" applyAlignment="1">
      <alignment horizontal="right" wrapText="1"/>
    </xf>
    <xf numFmtId="0" fontId="220" fillId="0" borderId="0" xfId="728" applyFont="1">
      <alignment horizontal="justify" vertical="top" wrapText="1"/>
    </xf>
    <xf numFmtId="0" fontId="220" fillId="0" borderId="0" xfId="834" applyFont="1" applyAlignment="1">
      <alignment horizontal="left" wrapText="1"/>
    </xf>
    <xf numFmtId="0" fontId="220" fillId="0" borderId="0" xfId="834" applyFont="1">
      <alignment horizontal="left" wrapText="1" indent="1"/>
    </xf>
    <xf numFmtId="0" fontId="220" fillId="0" borderId="0" xfId="733" applyFont="1" applyAlignment="1">
      <alignment horizontal="justify" vertical="top" wrapText="1"/>
    </xf>
    <xf numFmtId="0" fontId="0" fillId="0" borderId="0" xfId="834" applyFont="1">
      <alignment horizontal="left" wrapText="1" indent="1"/>
    </xf>
    <xf numFmtId="0" fontId="230" fillId="0" borderId="0" xfId="728" quotePrefix="1" applyFont="1" applyAlignment="1">
      <alignment vertical="center" wrapText="1"/>
    </xf>
    <xf numFmtId="0" fontId="69" fillId="0" borderId="0" xfId="728" applyAlignment="1">
      <alignment wrapText="1"/>
    </xf>
    <xf numFmtId="0" fontId="0" fillId="0" borderId="0" xfId="713" applyFont="1"/>
    <xf numFmtId="0" fontId="69" fillId="0" borderId="0" xfId="728" applyAlignment="1">
      <alignment horizontal="right" vertical="center"/>
    </xf>
    <xf numFmtId="0" fontId="231" fillId="0" borderId="0" xfId="728" quotePrefix="1" applyFont="1">
      <alignment horizontal="justify" vertical="top" wrapText="1"/>
    </xf>
    <xf numFmtId="0" fontId="0" fillId="0" borderId="0" xfId="733" applyFont="1" applyAlignment="1">
      <alignment horizontal="justify" vertical="top" wrapText="1"/>
    </xf>
    <xf numFmtId="0" fontId="0" fillId="0" borderId="0" xfId="834" applyFont="1" applyAlignment="1">
      <alignment horizontal="left" wrapText="1"/>
    </xf>
    <xf numFmtId="0" fontId="69" fillId="0" borderId="0" xfId="728" quotePrefix="1" applyAlignment="1"/>
    <xf numFmtId="0" fontId="69" fillId="0" borderId="0" xfId="728" applyAlignment="1">
      <alignment horizontal="justify" wrapText="1"/>
    </xf>
    <xf numFmtId="0" fontId="69" fillId="0" borderId="0" xfId="728" quotePrefix="1">
      <alignment horizontal="justify" vertical="top" wrapText="1"/>
    </xf>
    <xf numFmtId="4" fontId="225" fillId="0" borderId="0" xfId="728" applyNumberFormat="1" applyFont="1" applyAlignment="1">
      <alignment horizontal="right" wrapText="1"/>
    </xf>
    <xf numFmtId="1" fontId="69" fillId="0" borderId="0" xfId="728" applyNumberFormat="1" applyAlignment="1">
      <alignment horizontal="right" wrapText="1"/>
    </xf>
    <xf numFmtId="0" fontId="69" fillId="0" borderId="0" xfId="728" quotePrefix="1" applyAlignment="1">
      <alignment vertical="top" wrapText="1"/>
    </xf>
    <xf numFmtId="0" fontId="69" fillId="0" borderId="0" xfId="728" applyAlignment="1">
      <alignment horizontal="left" vertical="top" wrapText="1" indent="1"/>
    </xf>
    <xf numFmtId="0" fontId="69" fillId="0" borderId="0" xfId="728" applyAlignment="1">
      <alignment horizontal="right" vertical="top" wrapText="1"/>
    </xf>
    <xf numFmtId="0" fontId="220" fillId="0" borderId="0" xfId="728" applyFont="1" applyAlignment="1">
      <alignment horizontal="left" vertical="top" wrapText="1" indent="1"/>
    </xf>
    <xf numFmtId="0" fontId="233" fillId="0" borderId="0" xfId="728" applyFont="1" applyAlignment="1">
      <alignment horizontal="right" vertical="top" wrapText="1"/>
    </xf>
    <xf numFmtId="0" fontId="233" fillId="0" borderId="0" xfId="728" applyFont="1" applyAlignment="1">
      <alignment horizontal="right" wrapText="1"/>
    </xf>
    <xf numFmtId="0" fontId="220" fillId="0" borderId="0" xfId="728" applyFont="1" applyAlignment="1">
      <alignment horizontal="left" vertical="center" wrapText="1" indent="1"/>
    </xf>
    <xf numFmtId="4" fontId="233" fillId="0" borderId="0" xfId="728" applyNumberFormat="1" applyFont="1" applyAlignment="1">
      <alignment horizontal="right" wrapText="1"/>
    </xf>
    <xf numFmtId="0" fontId="69" fillId="0" borderId="0" xfId="728" quotePrefix="1" applyAlignment="1">
      <alignment horizontal="justify" vertical="center" wrapText="1"/>
    </xf>
    <xf numFmtId="49" fontId="69" fillId="0" borderId="0" xfId="728" applyNumberFormat="1" applyAlignment="1">
      <alignment horizontal="right" wrapText="1"/>
    </xf>
    <xf numFmtId="0" fontId="69" fillId="0" borderId="0" xfId="728" applyAlignment="1" applyProtection="1">
      <alignment horizontal="right" wrapText="1"/>
      <protection locked="0"/>
    </xf>
    <xf numFmtId="49" fontId="69" fillId="0" borderId="0" xfId="728" applyNumberFormat="1" applyAlignment="1">
      <alignment horizontal="left" vertical="top"/>
    </xf>
    <xf numFmtId="0" fontId="69" fillId="0" borderId="0" xfId="728" applyAlignment="1" applyProtection="1">
      <alignment horizontal="justify" wrapText="1"/>
      <protection locked="0"/>
    </xf>
    <xf numFmtId="0" fontId="0" fillId="0" borderId="0" xfId="731" applyFont="1" applyAlignment="1">
      <alignment horizontal="justify" vertical="top"/>
    </xf>
    <xf numFmtId="0" fontId="0" fillId="0" borderId="0" xfId="731" applyFont="1" applyAlignment="1">
      <alignment horizontal="right" vertical="center"/>
    </xf>
    <xf numFmtId="1" fontId="69" fillId="0" borderId="0" xfId="728" applyNumberFormat="1" applyAlignment="1">
      <alignment horizontal="right" vertical="center"/>
    </xf>
    <xf numFmtId="182" fontId="69" fillId="0" borderId="63" xfId="728" applyNumberFormat="1" applyBorder="1" applyAlignment="1">
      <alignment horizontal="right" wrapText="1"/>
    </xf>
    <xf numFmtId="49" fontId="221" fillId="0" borderId="0" xfId="728" applyNumberFormat="1" applyFont="1" applyAlignment="1">
      <alignment horizontal="center" vertical="center"/>
    </xf>
    <xf numFmtId="0" fontId="69" fillId="0" borderId="0" xfId="728" applyAlignment="1"/>
    <xf numFmtId="165" fontId="69" fillId="0" borderId="0" xfId="728" applyNumberFormat="1" applyAlignment="1">
      <alignment horizontal="center" vertical="center" wrapText="1"/>
    </xf>
    <xf numFmtId="0" fontId="0" fillId="0" borderId="0" xfId="897" applyFont="1" applyAlignment="1">
      <alignment horizontal="justify" vertical="top" wrapText="1"/>
    </xf>
    <xf numFmtId="0" fontId="69" fillId="0" borderId="0" xfId="728" applyAlignment="1">
      <alignment horizontal="left" vertical="center" wrapText="1" indent="1"/>
    </xf>
    <xf numFmtId="0" fontId="221" fillId="0" borderId="0" xfId="728" applyFont="1" applyAlignment="1">
      <alignment horizontal="right" vertical="center"/>
    </xf>
    <xf numFmtId="0" fontId="69" fillId="0" borderId="0" xfId="728" applyAlignment="1">
      <alignment horizontal="justify"/>
    </xf>
    <xf numFmtId="49" fontId="227" fillId="0" borderId="0" xfId="728" applyNumberFormat="1" applyFont="1" applyAlignment="1">
      <alignment horizontal="center" vertical="center"/>
    </xf>
    <xf numFmtId="0" fontId="225" fillId="0" borderId="0" xfId="728" applyFont="1" applyAlignment="1">
      <alignment horizontal="right" vertical="center"/>
    </xf>
    <xf numFmtId="182" fontId="173" fillId="0" borderId="63" xfId="728" applyNumberFormat="1" applyFont="1" applyBorder="1" applyAlignment="1">
      <alignment horizontal="right" wrapText="1"/>
    </xf>
    <xf numFmtId="49" fontId="220" fillId="0" borderId="0" xfId="728" applyNumberFormat="1" applyFont="1" applyAlignment="1">
      <alignment horizontal="left" vertical="top"/>
    </xf>
    <xf numFmtId="0" fontId="225" fillId="0" borderId="0" xfId="728" applyFont="1" applyAlignment="1">
      <alignment horizontal="left" wrapText="1"/>
    </xf>
    <xf numFmtId="0" fontId="69" fillId="0" borderId="0" xfId="728" quotePrefix="1" applyAlignment="1">
      <alignment horizontal="justify" wrapText="1"/>
    </xf>
    <xf numFmtId="49" fontId="234" fillId="0" borderId="0" xfId="728" applyNumberFormat="1" applyFont="1" applyAlignment="1">
      <alignment horizontal="left" vertical="top"/>
    </xf>
    <xf numFmtId="0" fontId="234" fillId="0" borderId="0" xfId="728" applyFont="1" applyAlignment="1">
      <alignment horizontal="right" wrapText="1"/>
    </xf>
    <xf numFmtId="0" fontId="0" fillId="0" borderId="0" xfId="732" applyFont="1" applyAlignment="1">
      <alignment horizontal="justify" vertical="top" wrapText="1"/>
    </xf>
    <xf numFmtId="0" fontId="0" fillId="0" borderId="0" xfId="732" applyFont="1" applyAlignment="1">
      <alignment horizontal="right" wrapText="1"/>
    </xf>
    <xf numFmtId="0" fontId="0" fillId="0" borderId="0" xfId="733" applyFont="1" applyAlignment="1">
      <alignment horizontal="right" wrapText="1"/>
    </xf>
    <xf numFmtId="0" fontId="227" fillId="0" borderId="0" xfId="733" applyFont="1" applyAlignment="1">
      <alignment horizontal="right" wrapText="1"/>
    </xf>
    <xf numFmtId="49" fontId="221" fillId="0" borderId="0" xfId="728" applyNumberFormat="1" applyFont="1" applyAlignment="1">
      <alignment horizontal="left" vertical="top"/>
    </xf>
    <xf numFmtId="0" fontId="221" fillId="0" borderId="0" xfId="728" quotePrefix="1" applyFont="1" applyAlignment="1">
      <alignment vertical="top" wrapText="1"/>
    </xf>
    <xf numFmtId="49" fontId="228" fillId="0" borderId="0" xfId="728" applyNumberFormat="1" applyFont="1" applyAlignment="1">
      <alignment horizontal="left" vertical="top" wrapText="1"/>
    </xf>
    <xf numFmtId="0" fontId="228" fillId="0" borderId="0" xfId="728" applyFont="1" applyAlignment="1">
      <alignment horizontal="right" wrapText="1"/>
    </xf>
    <xf numFmtId="49" fontId="69" fillId="0" borderId="0" xfId="728" applyNumberFormat="1">
      <alignment horizontal="justify" vertical="top" wrapText="1"/>
    </xf>
    <xf numFmtId="0" fontId="231" fillId="0" borderId="0" xfId="728" applyFont="1">
      <alignment horizontal="justify" vertical="top" wrapText="1"/>
    </xf>
    <xf numFmtId="0" fontId="69" fillId="0" borderId="0" xfId="728" applyProtection="1">
      <alignment horizontal="justify" vertical="top" wrapText="1"/>
      <protection locked="0"/>
    </xf>
    <xf numFmtId="49" fontId="228" fillId="0" borderId="0" xfId="728" applyNumberFormat="1" applyFont="1" applyAlignment="1">
      <alignment horizontal="left" wrapText="1"/>
    </xf>
    <xf numFmtId="0" fontId="225" fillId="0" borderId="0" xfId="728" applyFont="1" applyAlignment="1">
      <alignment horizontal="right" wrapText="1"/>
    </xf>
    <xf numFmtId="0" fontId="227" fillId="0" borderId="31" xfId="728" quotePrefix="1" applyFont="1" applyBorder="1">
      <alignment horizontal="justify" vertical="top" wrapText="1"/>
    </xf>
    <xf numFmtId="0" fontId="223" fillId="0" borderId="32" xfId="728" applyFont="1" applyBorder="1">
      <alignment horizontal="justify" vertical="top" wrapText="1"/>
    </xf>
    <xf numFmtId="0" fontId="225" fillId="0" borderId="32" xfId="728" applyFont="1" applyBorder="1" applyAlignment="1">
      <alignment horizontal="right" wrapText="1"/>
    </xf>
    <xf numFmtId="4" fontId="220" fillId="0" borderId="32" xfId="728" applyNumberFormat="1" applyFont="1" applyBorder="1" applyAlignment="1">
      <alignment horizontal="right" wrapText="1"/>
    </xf>
    <xf numFmtId="4" fontId="220" fillId="0" borderId="40" xfId="728" applyNumberFormat="1" applyFont="1" applyBorder="1" applyAlignment="1">
      <alignment horizontal="right" wrapText="1"/>
    </xf>
    <xf numFmtId="0" fontId="227" fillId="0" borderId="0" xfId="728" quotePrefix="1" applyFont="1">
      <alignment horizontal="justify" vertical="top" wrapText="1"/>
    </xf>
    <xf numFmtId="0" fontId="227" fillId="0" borderId="0" xfId="728" applyFont="1">
      <alignment horizontal="justify" vertical="top" wrapText="1"/>
    </xf>
    <xf numFmtId="2" fontId="228" fillId="0" borderId="0" xfId="728" applyNumberFormat="1" applyFont="1" applyAlignment="1">
      <alignment horizontal="left" vertical="top"/>
    </xf>
    <xf numFmtId="0" fontId="0" fillId="0" borderId="0" xfId="984" applyFont="1" applyAlignment="1">
      <alignment horizontal="justify" vertical="top" wrapText="1"/>
    </xf>
    <xf numFmtId="0" fontId="69" fillId="0" borderId="0" xfId="728" applyAlignment="1">
      <alignment horizontal="right"/>
    </xf>
    <xf numFmtId="2" fontId="220" fillId="0" borderId="27" xfId="728" applyNumberFormat="1" applyFont="1" applyBorder="1" applyAlignment="1">
      <alignment vertical="top"/>
    </xf>
    <xf numFmtId="49" fontId="69" fillId="0" borderId="27" xfId="728" applyNumberFormat="1" applyBorder="1">
      <alignment horizontal="justify" vertical="top" wrapText="1"/>
    </xf>
    <xf numFmtId="0" fontId="69" fillId="0" borderId="27" xfId="728" applyBorder="1" applyAlignment="1">
      <alignment horizontal="right"/>
    </xf>
    <xf numFmtId="0" fontId="69" fillId="0" borderId="27" xfId="728" applyBorder="1" applyAlignment="1"/>
    <xf numFmtId="2" fontId="220" fillId="0" borderId="0" xfId="728" applyNumberFormat="1" applyFont="1" applyAlignment="1">
      <alignment vertical="top"/>
    </xf>
    <xf numFmtId="0" fontId="221" fillId="0" borderId="0" xfId="728" applyFont="1" applyAlignment="1">
      <alignment horizontal="left" vertical="top" wrapText="1"/>
    </xf>
    <xf numFmtId="4" fontId="69" fillId="0" borderId="0" xfId="728" applyNumberFormat="1">
      <alignment horizontal="justify" vertical="top" wrapText="1"/>
    </xf>
    <xf numFmtId="0" fontId="235" fillId="0" borderId="0" xfId="728" applyFont="1" applyAlignment="1">
      <alignment wrapText="1"/>
    </xf>
    <xf numFmtId="0" fontId="236" fillId="0" borderId="0" xfId="728" applyFont="1" applyAlignment="1">
      <alignment vertical="top"/>
    </xf>
    <xf numFmtId="2" fontId="236" fillId="0" borderId="0" xfId="728" applyNumberFormat="1" applyFont="1" applyAlignment="1">
      <alignment horizontal="left" vertical="top"/>
    </xf>
    <xf numFmtId="0" fontId="236" fillId="0" borderId="0" xfId="728" applyFont="1" applyAlignment="1">
      <alignment wrapText="1"/>
    </xf>
    <xf numFmtId="2" fontId="69" fillId="0" borderId="0" xfId="728" applyNumberFormat="1" applyAlignment="1"/>
    <xf numFmtId="0" fontId="236" fillId="0" borderId="0" xfId="728" applyFont="1" applyAlignment="1"/>
    <xf numFmtId="2" fontId="69" fillId="0" borderId="27" xfId="728" applyNumberFormat="1" applyBorder="1" applyAlignment="1"/>
    <xf numFmtId="0" fontId="236" fillId="0" borderId="27" xfId="728" applyFont="1" applyBorder="1" applyAlignment="1">
      <alignment wrapText="1"/>
    </xf>
    <xf numFmtId="0" fontId="236" fillId="0" borderId="27" xfId="728" applyFont="1" applyBorder="1" applyAlignment="1"/>
    <xf numFmtId="2" fontId="235" fillId="0" borderId="0" xfId="728" applyNumberFormat="1" applyFont="1" applyAlignment="1"/>
    <xf numFmtId="2" fontId="228" fillId="0" borderId="0" xfId="728" applyNumberFormat="1" applyFont="1" applyAlignment="1"/>
    <xf numFmtId="4" fontId="236" fillId="0" borderId="0" xfId="728" applyNumberFormat="1" applyFont="1" applyAlignment="1"/>
    <xf numFmtId="2" fontId="69" fillId="0" borderId="0" xfId="728" applyNumberFormat="1" applyAlignment="1">
      <alignment vertical="top"/>
    </xf>
    <xf numFmtId="3" fontId="69" fillId="0" borderId="0" xfId="728" applyNumberFormat="1" applyAlignment="1">
      <alignment horizontal="right"/>
    </xf>
    <xf numFmtId="4" fontId="69" fillId="0" borderId="0" xfId="728" applyNumberFormat="1" applyAlignment="1">
      <alignment horizontal="right"/>
    </xf>
    <xf numFmtId="0" fontId="69" fillId="0" borderId="0" xfId="728" applyAlignment="1">
      <alignment horizontal="center" vertical="top"/>
    </xf>
    <xf numFmtId="0" fontId="69" fillId="0" borderId="0" xfId="728" applyAlignment="1">
      <alignment horizontal="center"/>
    </xf>
    <xf numFmtId="49" fontId="228" fillId="0" borderId="0" xfId="728" applyNumberFormat="1" applyFont="1" applyAlignment="1">
      <alignment horizontal="left" vertical="top"/>
    </xf>
    <xf numFmtId="49" fontId="236" fillId="0" borderId="0" xfId="728" applyNumberFormat="1" applyFont="1" applyAlignment="1">
      <alignment horizontal="left" vertical="top"/>
    </xf>
    <xf numFmtId="0" fontId="236" fillId="0" borderId="0" xfId="728" applyFont="1" applyAlignment="1">
      <alignment vertical="top" wrapText="1"/>
    </xf>
    <xf numFmtId="0" fontId="236" fillId="0" borderId="0" xfId="728" quotePrefix="1" applyFont="1" applyAlignment="1">
      <alignment vertical="top"/>
    </xf>
    <xf numFmtId="0" fontId="227" fillId="0" borderId="32" xfId="728" applyFont="1" applyBorder="1">
      <alignment horizontal="justify" vertical="top" wrapText="1"/>
    </xf>
    <xf numFmtId="1" fontId="221" fillId="0" borderId="23" xfId="728" quotePrefix="1" applyNumberFormat="1" applyFont="1" applyBorder="1" applyAlignment="1">
      <alignment horizontal="left" vertical="top"/>
    </xf>
    <xf numFmtId="0" fontId="221" fillId="0" borderId="1" xfId="728" applyFont="1" applyBorder="1" applyAlignment="1">
      <alignment vertical="center" wrapText="1"/>
    </xf>
    <xf numFmtId="0" fontId="69" fillId="0" borderId="1" xfId="728" applyBorder="1" applyAlignment="1">
      <alignment horizontal="right" wrapText="1"/>
    </xf>
    <xf numFmtId="0" fontId="69" fillId="0" borderId="1" xfId="728" applyBorder="1">
      <alignment horizontal="justify" vertical="top" wrapText="1"/>
    </xf>
    <xf numFmtId="4" fontId="69" fillId="0" borderId="24" xfId="728" applyNumberFormat="1" applyBorder="1">
      <alignment horizontal="justify" vertical="top" wrapText="1"/>
    </xf>
    <xf numFmtId="0" fontId="0" fillId="0" borderId="0" xfId="984" applyFont="1" applyAlignment="1">
      <alignment horizontal="right"/>
    </xf>
    <xf numFmtId="0" fontId="228" fillId="0" borderId="0" xfId="728" applyFont="1" applyAlignment="1">
      <alignment wrapText="1"/>
    </xf>
    <xf numFmtId="0" fontId="237" fillId="0" borderId="0" xfId="728" applyFont="1" applyAlignment="1">
      <alignment wrapText="1"/>
    </xf>
    <xf numFmtId="0" fontId="228" fillId="0" borderId="0" xfId="728" applyFont="1" applyAlignment="1">
      <alignment vertical="top" wrapText="1"/>
    </xf>
    <xf numFmtId="9" fontId="220" fillId="0" borderId="0" xfId="1084" quotePrefix="1" applyFont="1"/>
    <xf numFmtId="0" fontId="220" fillId="0" borderId="0" xfId="728" quotePrefix="1" applyFont="1" applyAlignment="1">
      <alignment horizontal="justify" wrapText="1"/>
    </xf>
    <xf numFmtId="0" fontId="228" fillId="0" borderId="0" xfId="728" applyFont="1" applyAlignment="1"/>
    <xf numFmtId="0" fontId="228" fillId="0" borderId="0" xfId="728" quotePrefix="1" applyFont="1" applyAlignment="1"/>
    <xf numFmtId="0" fontId="239" fillId="0" borderId="0" xfId="932" applyFont="1" applyAlignment="1">
      <alignment vertical="center"/>
    </xf>
    <xf numFmtId="0" fontId="22" fillId="0" borderId="0" xfId="932"/>
    <xf numFmtId="0" fontId="220" fillId="0" borderId="0" xfId="728" applyFont="1" applyAlignment="1">
      <alignment vertical="top" wrapText="1"/>
    </xf>
    <xf numFmtId="0" fontId="220" fillId="0" borderId="0" xfId="932" applyFont="1" applyAlignment="1">
      <alignment vertical="top" wrapText="1"/>
    </xf>
    <xf numFmtId="0" fontId="220" fillId="0" borderId="0" xfId="932" applyFont="1" applyAlignment="1">
      <alignment vertical="center"/>
    </xf>
    <xf numFmtId="0" fontId="124" fillId="0" borderId="0" xfId="932" applyFont="1" applyAlignment="1">
      <alignment vertical="center"/>
    </xf>
    <xf numFmtId="0" fontId="226" fillId="0" borderId="0" xfId="728" applyFont="1">
      <alignment horizontal="justify" vertical="top" wrapText="1"/>
    </xf>
    <xf numFmtId="0" fontId="226" fillId="0" borderId="0" xfId="728" applyFont="1" applyAlignment="1">
      <alignment horizontal="right" wrapText="1"/>
    </xf>
    <xf numFmtId="0" fontId="69" fillId="0" borderId="0" xfId="893" applyAlignment="1">
      <alignment horizontal="left" vertical="top" wrapText="1"/>
    </xf>
    <xf numFmtId="0" fontId="69" fillId="0" borderId="0" xfId="728" applyAlignment="1">
      <alignment horizontal="center" vertical="top" wrapText="1"/>
    </xf>
    <xf numFmtId="184" fontId="0" fillId="0" borderId="0" xfId="1086" applyNumberFormat="1" applyFont="1" applyAlignment="1">
      <alignment horizontal="center" vertical="top"/>
    </xf>
    <xf numFmtId="0" fontId="69" fillId="0" borderId="0" xfId="728" applyAlignment="1">
      <alignment vertical="top"/>
    </xf>
    <xf numFmtId="0" fontId="11" fillId="0" borderId="0" xfId="728" applyFont="1" applyAlignment="1">
      <alignment horizontal="left" vertical="top" wrapText="1" indent="1"/>
    </xf>
    <xf numFmtId="49" fontId="69" fillId="0" borderId="0" xfId="728" applyNumberFormat="1" applyAlignment="1">
      <alignment horizontal="center" vertical="top" wrapText="1"/>
    </xf>
    <xf numFmtId="0" fontId="69" fillId="0" borderId="0" xfId="873" applyAlignment="1">
      <alignment horizontal="left" vertical="top"/>
    </xf>
    <xf numFmtId="0" fontId="69" fillId="0" borderId="0" xfId="873" applyAlignment="1">
      <alignment horizontal="center"/>
    </xf>
    <xf numFmtId="184" fontId="69" fillId="0" borderId="0" xfId="728" applyNumberFormat="1" applyAlignment="1">
      <alignment horizontal="right"/>
    </xf>
    <xf numFmtId="0" fontId="0" fillId="0" borderId="0" xfId="873" applyFont="1" applyAlignment="1">
      <alignment horizontal="left" vertical="top"/>
    </xf>
    <xf numFmtId="0" fontId="69" fillId="0" borderId="0" xfId="732" applyAlignment="1">
      <alignment horizontal="justify" vertical="top" wrapText="1"/>
    </xf>
    <xf numFmtId="0" fontId="69" fillId="0" borderId="0" xfId="732" applyAlignment="1">
      <alignment horizontal="right" wrapText="1"/>
    </xf>
    <xf numFmtId="0" fontId="69" fillId="0" borderId="0" xfId="732" applyAlignment="1">
      <alignment horizontal="center" wrapText="1"/>
    </xf>
    <xf numFmtId="0" fontId="69" fillId="0" borderId="0" xfId="732" quotePrefix="1" applyAlignment="1">
      <alignment horizontal="justify" vertical="top" wrapText="1"/>
    </xf>
    <xf numFmtId="0" fontId="69" fillId="0" borderId="0" xfId="728" applyAlignment="1">
      <alignment vertical="top" wrapText="1"/>
    </xf>
    <xf numFmtId="49" fontId="222" fillId="0" borderId="31" xfId="728" applyNumberFormat="1" applyFont="1" applyBorder="1" applyAlignment="1">
      <alignment horizontal="left" vertical="center"/>
    </xf>
    <xf numFmtId="0" fontId="223" fillId="0" borderId="32" xfId="728" applyFont="1" applyBorder="1" applyAlignment="1">
      <alignment horizontal="left" vertical="center" wrapText="1"/>
    </xf>
    <xf numFmtId="0" fontId="224" fillId="0" borderId="32" xfId="728" applyFont="1" applyBorder="1" applyAlignment="1">
      <alignment horizontal="left" vertical="center" wrapText="1"/>
    </xf>
    <xf numFmtId="4" fontId="224" fillId="0" borderId="32" xfId="728" applyNumberFormat="1" applyFont="1" applyBorder="1" applyAlignment="1">
      <alignment horizontal="left" vertical="center" wrapText="1"/>
    </xf>
    <xf numFmtId="2" fontId="225" fillId="0" borderId="40" xfId="728" applyNumberFormat="1" applyFont="1" applyBorder="1" applyAlignment="1">
      <alignment horizontal="left" vertical="center" wrapText="1"/>
    </xf>
    <xf numFmtId="0" fontId="69" fillId="0" borderId="0" xfId="728" applyAlignment="1">
      <alignment horizontal="left" vertical="center" wrapText="1"/>
    </xf>
    <xf numFmtId="0" fontId="242" fillId="0" borderId="0" xfId="728" applyFont="1">
      <alignment horizontal="justify" vertical="top" wrapText="1"/>
    </xf>
    <xf numFmtId="0" fontId="227" fillId="0" borderId="0" xfId="728" applyFont="1" applyAlignment="1">
      <alignment vertical="top"/>
    </xf>
    <xf numFmtId="0" fontId="220" fillId="0" borderId="0" xfId="728" applyFont="1" applyAlignment="1">
      <alignment vertical="top"/>
    </xf>
    <xf numFmtId="184" fontId="5" fillId="0" borderId="0" xfId="1086" applyNumberFormat="1" applyFont="1" applyAlignment="1">
      <alignment horizontal="center" vertical="top" wrapText="1"/>
    </xf>
    <xf numFmtId="0" fontId="5" fillId="0" borderId="0" xfId="728" applyFont="1" applyAlignment="1">
      <alignment horizontal="right" wrapText="1"/>
    </xf>
    <xf numFmtId="0" fontId="69" fillId="0" borderId="0" xfId="728" applyAlignment="1">
      <alignment horizontal="center" wrapText="1"/>
    </xf>
    <xf numFmtId="185" fontId="69" fillId="0" borderId="0" xfId="728" applyNumberFormat="1" applyAlignment="1">
      <alignment horizontal="right"/>
    </xf>
    <xf numFmtId="49" fontId="222" fillId="0" borderId="31" xfId="728" applyNumberFormat="1" applyFont="1" applyBorder="1" applyAlignment="1">
      <alignment vertical="center"/>
    </xf>
    <xf numFmtId="0" fontId="223" fillId="0" borderId="32" xfId="728" applyFont="1" applyBorder="1" applyAlignment="1">
      <alignment horizontal="justify" vertical="center" wrapText="1"/>
    </xf>
    <xf numFmtId="0" fontId="224" fillId="0" borderId="32" xfId="728" applyFont="1" applyBorder="1" applyAlignment="1">
      <alignment horizontal="right" vertical="center" wrapText="1"/>
    </xf>
    <xf numFmtId="4" fontId="224" fillId="0" borderId="32" xfId="728" applyNumberFormat="1" applyFont="1" applyBorder="1" applyAlignment="1">
      <alignment horizontal="right" vertical="center" wrapText="1"/>
    </xf>
    <xf numFmtId="2" fontId="225" fillId="0" borderId="40" xfId="728" applyNumberFormat="1" applyFont="1" applyBorder="1" applyAlignment="1">
      <alignment horizontal="right" vertical="center" wrapText="1"/>
    </xf>
    <xf numFmtId="0" fontId="226" fillId="0" borderId="0" xfId="728" applyFont="1" applyAlignment="1">
      <alignment vertical="top" wrapText="1"/>
    </xf>
    <xf numFmtId="0" fontId="220" fillId="0" borderId="0" xfId="728" applyFont="1" applyAlignment="1">
      <alignment horizontal="right" vertical="top" wrapText="1"/>
    </xf>
    <xf numFmtId="1" fontId="220" fillId="0" borderId="0" xfId="728" applyNumberFormat="1" applyFont="1" applyAlignment="1">
      <alignment horizontal="right" wrapText="1"/>
    </xf>
    <xf numFmtId="0" fontId="220" fillId="0" borderId="0" xfId="1087" applyFont="1" applyAlignment="1" applyProtection="1">
      <alignment horizontal="justify" vertical="center" wrapText="1"/>
    </xf>
    <xf numFmtId="0" fontId="220" fillId="0" borderId="32" xfId="728" applyFont="1" applyBorder="1" applyAlignment="1">
      <alignment horizontal="right" vertical="center"/>
    </xf>
    <xf numFmtId="0" fontId="220" fillId="0" borderId="32" xfId="728" applyFont="1" applyBorder="1" applyAlignment="1">
      <alignment horizontal="right" wrapText="1"/>
    </xf>
    <xf numFmtId="0" fontId="227" fillId="0" borderId="23" xfId="728" quotePrefix="1" applyFont="1" applyBorder="1" applyAlignment="1">
      <alignment horizontal="left" vertical="top" wrapText="1"/>
    </xf>
    <xf numFmtId="0" fontId="244" fillId="0" borderId="0" xfId="728" applyFont="1">
      <alignment horizontal="justify" vertical="top" wrapText="1"/>
    </xf>
    <xf numFmtId="0" fontId="237" fillId="0" borderId="0" xfId="728" applyFont="1" applyAlignment="1">
      <alignment vertical="top"/>
    </xf>
    <xf numFmtId="0" fontId="228" fillId="0" borderId="0" xfId="728" applyFont="1" applyAlignment="1">
      <alignment vertical="top"/>
    </xf>
    <xf numFmtId="0" fontId="220" fillId="0" borderId="0" xfId="728" applyFont="1" applyAlignment="1" applyProtection="1">
      <alignment horizontal="justify" wrapText="1"/>
      <protection locked="0"/>
    </xf>
    <xf numFmtId="0" fontId="220" fillId="0" borderId="0" xfId="732" applyFont="1" applyAlignment="1">
      <alignment horizontal="justify" vertical="top" wrapText="1"/>
    </xf>
    <xf numFmtId="0" fontId="227" fillId="0" borderId="0" xfId="728" quotePrefix="1" applyFont="1" applyAlignment="1">
      <alignment vertical="top" wrapText="1"/>
    </xf>
    <xf numFmtId="49" fontId="220" fillId="0" borderId="0" xfId="728" applyNumberFormat="1" applyFont="1">
      <alignment horizontal="justify" vertical="top" wrapText="1"/>
    </xf>
    <xf numFmtId="0" fontId="220" fillId="0" borderId="0" xfId="728" applyFont="1" applyProtection="1">
      <alignment horizontal="justify" vertical="top" wrapText="1"/>
      <protection locked="0"/>
    </xf>
    <xf numFmtId="0" fontId="247" fillId="0" borderId="0" xfId="728" applyFont="1">
      <alignment horizontal="justify" vertical="top" wrapText="1"/>
    </xf>
    <xf numFmtId="0" fontId="248" fillId="0" borderId="0" xfId="728" applyFont="1">
      <alignment horizontal="justify" vertical="top" wrapText="1"/>
    </xf>
    <xf numFmtId="0" fontId="0" fillId="0" borderId="0" xfId="893" applyFont="1" applyAlignment="1">
      <alignment horizontal="left" vertical="top" wrapText="1"/>
    </xf>
    <xf numFmtId="0" fontId="69" fillId="0" borderId="0" xfId="732">
      <alignment horizontal="justify" wrapText="1"/>
    </xf>
    <xf numFmtId="4" fontId="69" fillId="0" borderId="0" xfId="732" applyNumberFormat="1" applyAlignment="1">
      <alignment horizontal="right" wrapText="1"/>
    </xf>
    <xf numFmtId="49" fontId="250" fillId="0" borderId="0" xfId="732" applyNumberFormat="1" applyFont="1" applyAlignment="1">
      <alignment vertical="center"/>
    </xf>
    <xf numFmtId="0" fontId="251" fillId="0" borderId="0" xfId="732" applyFont="1" applyAlignment="1">
      <alignment horizontal="left" vertical="top"/>
    </xf>
    <xf numFmtId="0" fontId="252" fillId="0" borderId="0" xfId="732" applyFont="1" applyAlignment="1">
      <alignment horizontal="center" vertical="center"/>
    </xf>
    <xf numFmtId="0" fontId="70" fillId="0" borderId="0" xfId="732" applyFont="1" applyAlignment="1">
      <alignment horizontal="justify" vertical="top" wrapText="1"/>
    </xf>
    <xf numFmtId="0" fontId="70" fillId="0" borderId="0" xfId="732" applyFont="1" applyAlignment="1">
      <alignment horizontal="center" vertical="center"/>
    </xf>
    <xf numFmtId="49" fontId="227" fillId="0" borderId="0" xfId="732" applyNumberFormat="1" applyFont="1" applyAlignment="1">
      <alignment vertical="center"/>
    </xf>
    <xf numFmtId="0" fontId="227" fillId="0" borderId="0" xfId="732" applyFont="1" applyAlignment="1">
      <alignment horizontal="left" vertical="top"/>
    </xf>
    <xf numFmtId="0" fontId="220" fillId="0" borderId="0" xfId="734" applyFont="1" applyAlignment="1">
      <alignment horizontal="justify" vertical="top" wrapText="1"/>
    </xf>
    <xf numFmtId="0" fontId="220" fillId="0" borderId="0" xfId="734" applyFont="1" applyAlignment="1">
      <alignment horizontal="right" wrapText="1"/>
    </xf>
    <xf numFmtId="4" fontId="220" fillId="0" borderId="0" xfId="732" applyNumberFormat="1" applyFont="1" applyAlignment="1">
      <alignment horizontal="right" wrapText="1"/>
    </xf>
    <xf numFmtId="0" fontId="0" fillId="0" borderId="0" xfId="732" applyFont="1">
      <alignment horizontal="justify" wrapText="1"/>
    </xf>
    <xf numFmtId="0" fontId="220" fillId="0" borderId="0" xfId="728" applyFont="1" applyAlignment="1">
      <alignment horizontal="right"/>
    </xf>
    <xf numFmtId="165" fontId="220" fillId="0" borderId="0" xfId="728" applyNumberFormat="1" applyFont="1" applyAlignment="1">
      <alignment horizontal="right" wrapText="1"/>
    </xf>
    <xf numFmtId="0" fontId="226" fillId="0" borderId="0" xfId="734" applyFont="1" applyAlignment="1">
      <alignment horizontal="right" wrapText="1"/>
    </xf>
    <xf numFmtId="0" fontId="220" fillId="0" borderId="0" xfId="732" applyFont="1">
      <alignment horizontal="justify" wrapText="1"/>
    </xf>
    <xf numFmtId="4" fontId="220" fillId="0" borderId="0" xfId="732" applyNumberFormat="1" applyFont="1" applyAlignment="1">
      <alignment horizontal="right" vertical="center"/>
    </xf>
    <xf numFmtId="4" fontId="227" fillId="0" borderId="0" xfId="732" applyNumberFormat="1" applyFont="1" applyAlignment="1">
      <alignment horizontal="right" vertical="center" wrapText="1"/>
    </xf>
    <xf numFmtId="0" fontId="225" fillId="0" borderId="0" xfId="732" applyFont="1" applyAlignment="1">
      <alignment horizontal="justify" vertical="center" wrapText="1"/>
    </xf>
    <xf numFmtId="165" fontId="69" fillId="0" borderId="0" xfId="728" applyNumberFormat="1" applyAlignment="1">
      <alignment horizontal="right" wrapText="1"/>
    </xf>
    <xf numFmtId="49" fontId="227" fillId="0" borderId="31" xfId="732" applyNumberFormat="1" applyFont="1" applyBorder="1" applyAlignment="1">
      <alignment vertical="center"/>
    </xf>
    <xf numFmtId="0" fontId="227" fillId="0" borderId="32" xfId="732" applyFont="1" applyBorder="1" applyAlignment="1">
      <alignment horizontal="left" vertical="top"/>
    </xf>
    <xf numFmtId="0" fontId="220" fillId="0" borderId="32" xfId="734" applyFont="1" applyBorder="1" applyAlignment="1">
      <alignment horizontal="right" wrapText="1"/>
    </xf>
    <xf numFmtId="165" fontId="220" fillId="0" borderId="32" xfId="728" applyNumberFormat="1" applyFont="1" applyBorder="1" applyAlignment="1">
      <alignment horizontal="right" wrapText="1"/>
    </xf>
    <xf numFmtId="165" fontId="69" fillId="0" borderId="40" xfId="728" applyNumberFormat="1" applyBorder="1" applyAlignment="1">
      <alignment horizontal="right" wrapText="1"/>
    </xf>
    <xf numFmtId="0" fontId="227" fillId="0" borderId="0" xfId="734" applyFont="1" applyAlignment="1">
      <alignment horizontal="justify" vertical="top" wrapText="1"/>
    </xf>
    <xf numFmtId="184" fontId="0" fillId="0" borderId="0" xfId="1088" applyNumberFormat="1" applyFont="1" applyAlignment="1">
      <alignment horizontal="center" vertical="top"/>
    </xf>
    <xf numFmtId="0" fontId="0" fillId="0" borderId="0" xfId="873" applyFont="1" applyAlignment="1">
      <alignment horizontal="left" vertical="top" wrapText="1"/>
    </xf>
    <xf numFmtId="0" fontId="227" fillId="0" borderId="0" xfId="728" applyFont="1" applyAlignment="1">
      <alignment horizontal="right" vertical="top" wrapText="1"/>
    </xf>
    <xf numFmtId="0" fontId="227" fillId="0" borderId="31" xfId="734" applyFont="1" applyBorder="1" applyAlignment="1">
      <alignment horizontal="justify" vertical="top" wrapText="1"/>
    </xf>
    <xf numFmtId="0" fontId="227" fillId="0" borderId="32" xfId="734" applyFont="1" applyBorder="1" applyAlignment="1">
      <alignment horizontal="justify" vertical="top" wrapText="1"/>
    </xf>
    <xf numFmtId="49" fontId="250" fillId="0" borderId="23" xfId="732" applyNumberFormat="1" applyFont="1" applyBorder="1" applyAlignment="1">
      <alignment vertical="center"/>
    </xf>
    <xf numFmtId="0" fontId="251" fillId="0" borderId="1" xfId="732" applyFont="1" applyBorder="1" applyAlignment="1">
      <alignment horizontal="left" vertical="top"/>
    </xf>
    <xf numFmtId="0" fontId="69" fillId="0" borderId="1" xfId="732" applyBorder="1" applyAlignment="1">
      <alignment horizontal="right" wrapText="1"/>
    </xf>
    <xf numFmtId="0" fontId="69" fillId="0" borderId="1" xfId="732" applyBorder="1" applyAlignment="1">
      <alignment horizontal="center" wrapText="1"/>
    </xf>
    <xf numFmtId="4" fontId="0" fillId="0" borderId="1" xfId="732" applyNumberFormat="1" applyFont="1" applyBorder="1" applyAlignment="1">
      <alignment horizontal="right" wrapText="1"/>
    </xf>
    <xf numFmtId="165" fontId="69" fillId="0" borderId="24" xfId="732" applyNumberFormat="1" applyBorder="1" applyAlignment="1">
      <alignment horizontal="right" wrapText="1"/>
    </xf>
    <xf numFmtId="0" fontId="252" fillId="0" borderId="0" xfId="728" applyFont="1">
      <alignment horizontal="justify" vertical="top" wrapText="1"/>
    </xf>
    <xf numFmtId="0" fontId="253" fillId="0" borderId="0" xfId="728" applyFont="1">
      <alignment horizontal="justify" vertical="top" wrapText="1"/>
    </xf>
    <xf numFmtId="0" fontId="252" fillId="0" borderId="0" xfId="728" applyFont="1" applyAlignment="1">
      <alignment horizontal="center" vertical="center"/>
    </xf>
    <xf numFmtId="0" fontId="254" fillId="0" borderId="0" xfId="728" applyFont="1">
      <alignment horizontal="justify" vertical="top" wrapText="1"/>
    </xf>
    <xf numFmtId="0" fontId="70" fillId="0" borderId="0" xfId="728" applyFont="1">
      <alignment horizontal="justify" vertical="top" wrapText="1"/>
    </xf>
    <xf numFmtId="0" fontId="70" fillId="0" borderId="0" xfId="728" applyFont="1" applyAlignment="1">
      <alignment horizontal="center" vertical="center"/>
    </xf>
    <xf numFmtId="0" fontId="253" fillId="0" borderId="0" xfId="728" applyFont="1" applyAlignment="1">
      <alignment horizontal="center" vertical="center"/>
    </xf>
    <xf numFmtId="0" fontId="251" fillId="0" borderId="0" xfId="728" applyFont="1" applyAlignment="1">
      <alignment horizontal="right" vertical="top" wrapText="1"/>
    </xf>
    <xf numFmtId="165" fontId="69" fillId="0" borderId="0" xfId="728" applyNumberFormat="1" applyAlignment="1">
      <alignment horizontal="right" vertical="center" wrapText="1"/>
    </xf>
    <xf numFmtId="165" fontId="69" fillId="0" borderId="0" xfId="728" applyNumberFormat="1" applyAlignment="1">
      <alignment horizontal="right" vertical="top" wrapText="1"/>
    </xf>
    <xf numFmtId="165" fontId="69" fillId="0" borderId="0" xfId="728" applyNumberFormat="1">
      <alignment horizontal="justify" vertical="top" wrapText="1"/>
    </xf>
    <xf numFmtId="165" fontId="69" fillId="0" borderId="0" xfId="732" applyNumberFormat="1" applyAlignment="1">
      <alignment horizontal="right" wrapText="1"/>
    </xf>
    <xf numFmtId="0" fontId="253" fillId="0" borderId="76" xfId="728" applyFont="1" applyBorder="1">
      <alignment horizontal="justify" vertical="top" wrapText="1"/>
    </xf>
    <xf numFmtId="0" fontId="253" fillId="0" borderId="76" xfId="728" applyFont="1" applyBorder="1" applyAlignment="1">
      <alignment horizontal="center" vertical="center"/>
    </xf>
    <xf numFmtId="0" fontId="69" fillId="0" borderId="76" xfId="728" applyBorder="1">
      <alignment horizontal="justify" vertical="top" wrapText="1"/>
    </xf>
    <xf numFmtId="165" fontId="221" fillId="0" borderId="76" xfId="728" applyNumberFormat="1" applyFont="1" applyBorder="1" applyAlignment="1">
      <alignment horizontal="right" vertical="top" wrapText="1"/>
    </xf>
    <xf numFmtId="0" fontId="253" fillId="0" borderId="0" xfId="728" applyFont="1" applyAlignment="1">
      <alignment horizontal="center" vertical="center" wrapText="1"/>
    </xf>
    <xf numFmtId="2" fontId="69" fillId="0" borderId="24" xfId="728" applyNumberFormat="1" applyBorder="1">
      <alignment horizontal="justify" vertical="top" wrapText="1"/>
    </xf>
    <xf numFmtId="0" fontId="4" fillId="0" borderId="0" xfId="0" applyFont="1" applyAlignment="1">
      <alignment horizontal="center" vertical="top" wrapText="1"/>
    </xf>
    <xf numFmtId="0" fontId="71" fillId="0" borderId="0" xfId="0" applyFont="1" applyAlignment="1">
      <alignment horizontal="left" vertical="top" wrapText="1"/>
    </xf>
    <xf numFmtId="0" fontId="71" fillId="0" borderId="0" xfId="0" applyFont="1" applyAlignment="1">
      <alignment horizontal="left" wrapText="1"/>
    </xf>
    <xf numFmtId="0" fontId="72" fillId="0" borderId="0" xfId="0" applyFont="1" applyAlignment="1">
      <alignment horizontal="center" vertical="center"/>
    </xf>
    <xf numFmtId="0" fontId="0" fillId="0" borderId="0" xfId="0" applyAlignment="1">
      <alignment vertical="top" wrapText="1"/>
    </xf>
    <xf numFmtId="0" fontId="5" fillId="0" borderId="0" xfId="0" applyFont="1" applyAlignment="1">
      <alignment vertical="top" wrapText="1"/>
    </xf>
    <xf numFmtId="0" fontId="7" fillId="0" borderId="0" xfId="0" applyFont="1" applyAlignment="1">
      <alignment vertical="top" wrapText="1"/>
    </xf>
    <xf numFmtId="0" fontId="21" fillId="0" borderId="0" xfId="0" applyFont="1" applyAlignment="1">
      <alignment vertical="top" wrapText="1"/>
    </xf>
    <xf numFmtId="0" fontId="139" fillId="0" borderId="0" xfId="1042" applyFont="1" applyAlignment="1">
      <alignment horizontal="right" vertical="center"/>
    </xf>
    <xf numFmtId="0" fontId="28" fillId="0" borderId="0" xfId="1042" applyFont="1" applyAlignment="1">
      <alignment horizontal="right" vertical="center"/>
    </xf>
    <xf numFmtId="0" fontId="139" fillId="0" borderId="21" xfId="1042" applyFont="1" applyBorder="1" applyAlignment="1">
      <alignment horizontal="center" vertical="center"/>
    </xf>
    <xf numFmtId="0" fontId="28" fillId="0" borderId="21" xfId="1042" applyFont="1" applyBorder="1" applyAlignment="1">
      <alignment horizontal="center" vertical="center"/>
    </xf>
    <xf numFmtId="0" fontId="138" fillId="0" borderId="1" xfId="1042" applyFont="1" applyBorder="1" applyAlignment="1">
      <alignment horizontal="right" vertical="center"/>
    </xf>
    <xf numFmtId="0" fontId="28" fillId="0" borderId="1" xfId="1042" applyFont="1" applyBorder="1" applyAlignment="1">
      <alignment horizontal="right" vertical="center"/>
    </xf>
    <xf numFmtId="0" fontId="134" fillId="0" borderId="0" xfId="1042" applyFont="1" applyAlignment="1">
      <alignment horizontal="left" vertical="center"/>
    </xf>
    <xf numFmtId="0" fontId="134" fillId="0" borderId="21" xfId="1042" applyFont="1" applyBorder="1" applyAlignment="1">
      <alignment horizontal="left" vertical="center"/>
    </xf>
    <xf numFmtId="0" fontId="135" fillId="0" borderId="0" xfId="1042" applyFont="1" applyAlignment="1">
      <alignment horizontal="center" vertical="center"/>
    </xf>
    <xf numFmtId="0" fontId="28" fillId="0" borderId="0" xfId="1042" applyFont="1" applyAlignment="1">
      <alignment horizontal="center" vertical="center"/>
    </xf>
    <xf numFmtId="0" fontId="17" fillId="0" borderId="0" xfId="1042" applyFont="1" applyAlignment="1">
      <alignment horizontal="left" vertical="center"/>
    </xf>
    <xf numFmtId="0" fontId="28" fillId="0" borderId="0" xfId="1042" applyFont="1" applyAlignment="1">
      <alignment horizontal="left" vertical="center"/>
    </xf>
    <xf numFmtId="0" fontId="17" fillId="0" borderId="21" xfId="1042" applyFont="1" applyBorder="1" applyAlignment="1">
      <alignment horizontal="left" vertical="center"/>
    </xf>
    <xf numFmtId="0" fontId="28" fillId="0" borderId="21" xfId="1042" applyFont="1" applyBorder="1" applyAlignment="1">
      <alignment horizontal="left" vertical="center"/>
    </xf>
    <xf numFmtId="0" fontId="138" fillId="0" borderId="22" xfId="1042" applyFont="1" applyBorder="1" applyAlignment="1">
      <alignment horizontal="right" vertical="center"/>
    </xf>
    <xf numFmtId="0" fontId="28" fillId="0" borderId="22" xfId="1042" applyFont="1" applyBorder="1" applyAlignment="1">
      <alignment horizontal="right" vertical="center"/>
    </xf>
    <xf numFmtId="0" fontId="139" fillId="0" borderId="0" xfId="1042" applyFont="1" applyAlignment="1">
      <alignment horizontal="center" vertical="center"/>
    </xf>
    <xf numFmtId="0" fontId="143" fillId="0" borderId="0" xfId="1042" applyFont="1" applyAlignment="1">
      <alignment horizontal="justify" vertical="top"/>
    </xf>
    <xf numFmtId="0" fontId="143" fillId="0" borderId="0" xfId="1042" applyFont="1" applyAlignment="1">
      <alignment horizontal="justify" vertical="top" wrapText="1"/>
    </xf>
    <xf numFmtId="0" fontId="33" fillId="0" borderId="0" xfId="1042" applyFont="1" applyAlignment="1">
      <alignment horizontal="justify" vertical="top"/>
    </xf>
    <xf numFmtId="0" fontId="33" fillId="0" borderId="25" xfId="1042" applyFont="1" applyBorder="1" applyAlignment="1">
      <alignment horizontal="left"/>
    </xf>
    <xf numFmtId="0" fontId="33" fillId="0" borderId="28" xfId="1042" applyFont="1" applyBorder="1" applyAlignment="1">
      <alignment horizontal="left"/>
    </xf>
    <xf numFmtId="0" fontId="33" fillId="0" borderId="26" xfId="1042" applyFont="1" applyBorder="1" applyAlignment="1">
      <alignment horizontal="left"/>
    </xf>
    <xf numFmtId="0" fontId="33" fillId="0" borderId="25" xfId="1042" applyFont="1" applyBorder="1" applyAlignment="1"/>
    <xf numFmtId="0" fontId="33" fillId="0" borderId="28" xfId="1042" applyFont="1" applyBorder="1" applyAlignment="1"/>
    <xf numFmtId="0" fontId="33" fillId="0" borderId="26" xfId="1042" applyFont="1" applyBorder="1" applyAlignment="1"/>
    <xf numFmtId="0" fontId="33" fillId="82" borderId="25" xfId="1042" applyFont="1" applyFill="1" applyBorder="1" applyAlignment="1">
      <alignment horizontal="center" vertical="center"/>
    </xf>
    <xf numFmtId="0" fontId="33" fillId="82" borderId="28" xfId="1042" applyFont="1" applyFill="1" applyBorder="1" applyAlignment="1">
      <alignment horizontal="center" vertical="center"/>
    </xf>
    <xf numFmtId="0" fontId="33" fillId="82" borderId="26" xfId="1042" applyFont="1" applyFill="1" applyBorder="1" applyAlignment="1">
      <alignment horizontal="center" vertical="center"/>
    </xf>
    <xf numFmtId="0" fontId="143" fillId="0" borderId="27" xfId="1042" applyFont="1" applyBorder="1" applyAlignment="1"/>
    <xf numFmtId="0" fontId="33" fillId="0" borderId="25" xfId="1042" applyFont="1" applyBorder="1" applyAlignment="1">
      <alignment horizontal="justify" vertical="center"/>
    </xf>
    <xf numFmtId="0" fontId="33" fillId="0" borderId="28" xfId="1042" applyFont="1" applyBorder="1" applyAlignment="1">
      <alignment horizontal="justify" vertical="center"/>
    </xf>
    <xf numFmtId="0" fontId="33" fillId="0" borderId="26" xfId="1042" applyFont="1" applyBorder="1" applyAlignment="1">
      <alignment horizontal="justify" vertical="center"/>
    </xf>
    <xf numFmtId="0" fontId="33" fillId="0" borderId="0" xfId="1042" applyFont="1" applyAlignment="1">
      <alignment horizontal="justify" vertical="top" wrapText="1"/>
    </xf>
    <xf numFmtId="0" fontId="33" fillId="0" borderId="0" xfId="1042" applyFont="1" applyAlignment="1"/>
    <xf numFmtId="0" fontId="143" fillId="0" borderId="0" xfId="1042" applyFont="1" applyAlignment="1"/>
    <xf numFmtId="0" fontId="144" fillId="0" borderId="0" xfId="1042" applyFont="1" applyAlignment="1">
      <alignment horizontal="justify" vertical="top" wrapText="1"/>
    </xf>
    <xf numFmtId="0" fontId="11" fillId="0" borderId="0" xfId="1043" applyFont="1" applyAlignment="1">
      <alignment horizontal="left" vertical="top" wrapText="1"/>
    </xf>
    <xf numFmtId="0" fontId="8" fillId="0" borderId="0" xfId="1042" applyFont="1" applyAlignment="1">
      <alignment horizontal="justify" vertical="top" wrapText="1"/>
    </xf>
    <xf numFmtId="49" fontId="137" fillId="82" borderId="23" xfId="703" applyNumberFormat="1" applyFont="1" applyFill="1" applyBorder="1" applyAlignment="1">
      <alignment horizontal="center" vertical="top"/>
    </xf>
    <xf numFmtId="0" fontId="140" fillId="82" borderId="1" xfId="1042" applyFont="1" applyFill="1" applyBorder="1" applyAlignment="1">
      <alignment horizontal="center" vertical="justify"/>
    </xf>
    <xf numFmtId="0" fontId="140" fillId="82" borderId="24" xfId="1042" applyFont="1" applyFill="1" applyBorder="1" applyAlignment="1">
      <alignment horizontal="center" vertical="justify"/>
    </xf>
    <xf numFmtId="4" fontId="128" fillId="83" borderId="32" xfId="1042" applyNumberFormat="1" applyFont="1" applyFill="1" applyBorder="1" applyAlignment="1">
      <alignment horizontal="left" vertical="center" wrapText="1"/>
    </xf>
    <xf numFmtId="0" fontId="128" fillId="83" borderId="32" xfId="1042" applyFont="1" applyFill="1" applyBorder="1" applyAlignment="1">
      <alignment horizontal="left" vertical="center" wrapText="1"/>
    </xf>
    <xf numFmtId="4" fontId="168" fillId="0" borderId="31" xfId="1050" applyNumberFormat="1" applyFont="1" applyBorder="1" applyAlignment="1">
      <alignment horizontal="right" vertical="top"/>
    </xf>
    <xf numFmtId="0" fontId="11" fillId="0" borderId="28" xfId="1050" applyFont="1" applyBorder="1" applyAlignment="1">
      <alignment horizontal="right" vertical="top"/>
    </xf>
    <xf numFmtId="0" fontId="216" fillId="0" borderId="0" xfId="728" applyFont="1" applyAlignment="1">
      <alignment horizontal="justify" vertical="center" wrapText="1"/>
    </xf>
    <xf numFmtId="0" fontId="69" fillId="0" borderId="0" xfId="728" applyAlignment="1">
      <alignment horizontal="justify" vertical="center" wrapText="1"/>
    </xf>
    <xf numFmtId="0" fontId="219" fillId="0" borderId="0" xfId="728" applyFont="1">
      <alignment horizontal="justify" vertical="top" wrapText="1"/>
    </xf>
    <xf numFmtId="0" fontId="69" fillId="0" borderId="0" xfId="728">
      <alignment horizontal="justify" vertical="top" wrapText="1"/>
    </xf>
    <xf numFmtId="0" fontId="220" fillId="0" borderId="0" xfId="728" applyFont="1" applyAlignment="1">
      <alignment horizontal="justify" vertical="center" wrapText="1"/>
    </xf>
    <xf numFmtId="0" fontId="219" fillId="0" borderId="0" xfId="728" applyFont="1" applyAlignment="1">
      <alignment horizontal="left" vertical="top" wrapText="1"/>
    </xf>
    <xf numFmtId="0" fontId="69" fillId="0" borderId="0" xfId="728" applyAlignment="1">
      <alignment horizontal="left" vertical="top" wrapText="1"/>
    </xf>
    <xf numFmtId="0" fontId="223" fillId="0" borderId="0" xfId="728" applyFont="1" applyAlignment="1">
      <alignment horizontal="left" vertical="top" wrapText="1"/>
    </xf>
    <xf numFmtId="0" fontId="70" fillId="0" borderId="0" xfId="728" applyFont="1">
      <alignment horizontal="justify" vertical="top" wrapText="1"/>
    </xf>
    <xf numFmtId="0" fontId="238" fillId="0" borderId="0" xfId="938" applyFont="1" applyAlignment="1">
      <alignment horizontal="center" vertical="center"/>
    </xf>
    <xf numFmtId="4" fontId="187" fillId="74" borderId="91" xfId="1060" applyFont="1" applyAlignment="1" applyProtection="1">
      <alignment horizontal="left" vertical="center" wrapText="1" indent="1"/>
    </xf>
    <xf numFmtId="1" fontId="189" fillId="0" borderId="0" xfId="1058" applyNumberFormat="1" applyFont="1" applyAlignment="1">
      <alignment horizontal="left" vertical="center" wrapText="1" indent="1"/>
    </xf>
    <xf numFmtId="2" fontId="190" fillId="0" borderId="0" xfId="1058" applyNumberFormat="1" applyFont="1" applyAlignment="1">
      <alignment horizontal="right" vertical="center" wrapText="1"/>
    </xf>
    <xf numFmtId="1" fontId="28" fillId="0" borderId="0" xfId="1061" applyNumberFormat="1" applyFont="1" applyAlignment="1">
      <alignment horizontal="left" vertical="center" wrapText="1" indent="1"/>
    </xf>
    <xf numFmtId="4" fontId="142" fillId="0" borderId="91" xfId="1078" applyFont="1" applyFill="1" applyAlignment="1">
      <alignment horizontal="left" vertical="center" wrapText="1" indent="1"/>
    </xf>
    <xf numFmtId="0" fontId="195" fillId="0" borderId="0" xfId="1065" applyFont="1" applyAlignment="1">
      <alignment vertical="top" wrapText="1"/>
    </xf>
    <xf numFmtId="0" fontId="28" fillId="0" borderId="0" xfId="1061" applyFont="1" applyAlignment="1">
      <alignment horizontal="justify" vertical="top" wrapText="1"/>
    </xf>
    <xf numFmtId="0" fontId="28" fillId="0" borderId="0" xfId="1061" applyFont="1" applyAlignment="1">
      <alignment horizontal="left" vertical="top" wrapText="1"/>
    </xf>
    <xf numFmtId="0" fontId="215" fillId="75" borderId="70" xfId="1082" applyFont="1" applyFill="1" applyBorder="1" applyAlignment="1">
      <alignment vertical="center"/>
    </xf>
    <xf numFmtId="0" fontId="128" fillId="75" borderId="70" xfId="1082" applyFont="1" applyFill="1" applyBorder="1"/>
    <xf numFmtId="0" fontId="128" fillId="75" borderId="71" xfId="1082" applyFont="1" applyFill="1" applyBorder="1"/>
    <xf numFmtId="0" fontId="214" fillId="0" borderId="31" xfId="1082" applyFont="1" applyBorder="1" applyAlignment="1">
      <alignment horizontal="right" vertical="center" wrapText="1"/>
    </xf>
    <xf numFmtId="0" fontId="214" fillId="0" borderId="28" xfId="1082" applyFont="1" applyBorder="1" applyAlignment="1">
      <alignment horizontal="right" vertical="center" wrapText="1"/>
    </xf>
    <xf numFmtId="0" fontId="214" fillId="0" borderId="40" xfId="1082" applyFont="1" applyBorder="1" applyAlignment="1">
      <alignment horizontal="right" vertical="center" wrapText="1"/>
    </xf>
  </cellXfs>
  <cellStyles count="1089">
    <cellStyle name=" 1" xfId="627" xr:uid="{6A7FCA9D-167B-4AD0-BB38-EB3FCE3AD216}"/>
    <cellStyle name=" 1 2" xfId="628" xr:uid="{B264DF66-02F3-420F-84B5-0ADF3B188FDC}"/>
    <cellStyle name=" 1 3" xfId="629" xr:uid="{45287902-5015-4390-8B5A-38C132B78D06}"/>
    <cellStyle name="_HOTEL LONE" xfId="737" xr:uid="{DDFC2294-AB15-4122-BD9C-8034ACCFB93C}"/>
    <cellStyle name="_HOTEL LONE 2" xfId="418" xr:uid="{D86ABBCD-2095-42BC-9F0D-356F6CA084A7}"/>
    <cellStyle name="_STAMBENI DIO" xfId="85" xr:uid="{E51A7CB4-DCAA-4E41-948F-5F16E535BE1F}"/>
    <cellStyle name="_STAMBENI DIO 2" xfId="95" xr:uid="{7CDEA7D1-3C52-499F-9376-C3D341081838}"/>
    <cellStyle name="_troškovnik" xfId="86" xr:uid="{E16D80A9-F222-41B7-9453-8F19B8ABAFCB}"/>
    <cellStyle name="_troškovnik 2" xfId="96" xr:uid="{F62108C4-F358-4849-9C3D-DC395BFAC20C}"/>
    <cellStyle name="20 % - Akzent1" xfId="92" xr:uid="{BCE3C249-4D91-428D-804F-39BA2D973388}"/>
    <cellStyle name="20 % - Akzent2" xfId="87" xr:uid="{B9ADA608-406E-4C48-8FE3-DD63D4E76E65}"/>
    <cellStyle name="20 % - Akzent3" xfId="692" xr:uid="{7EF5F719-B669-4110-95D7-88063650D131}"/>
    <cellStyle name="20 % - Akzent4" xfId="691" xr:uid="{B3047E16-8BA2-4F75-8EBD-F66D9B8A4601}"/>
    <cellStyle name="20 % - Akzent5" xfId="416" xr:uid="{19E17BC1-F50F-4CE4-82E0-BFB1BF6208E9}"/>
    <cellStyle name="20 % - Akzent6" xfId="90" xr:uid="{7F443FE9-9193-4C61-BB5C-27BEB7F62025}"/>
    <cellStyle name="20% - Accent1 2" xfId="689" xr:uid="{3C2370C1-E722-42DB-95B4-E1BEE38392BC}"/>
    <cellStyle name="20% - Accent2 2" xfId="688" xr:uid="{FE4F36AF-6498-4B55-9AA9-61E0BF5DFF23}"/>
    <cellStyle name="20% - Accent3 2" xfId="687" xr:uid="{A32A6118-AFF0-41C6-B00D-1573567C978F}"/>
    <cellStyle name="20% - Accent4 2" xfId="94" xr:uid="{6BD7DBCA-E4A5-4825-B016-7EC6C2323C3D}"/>
    <cellStyle name="20% - Accent5 2" xfId="738" xr:uid="{9A1A61C9-5733-48A6-B79F-6D84A7C3D4B8}"/>
    <cellStyle name="20% - Accent6 2" xfId="739" xr:uid="{6B1ABF39-9446-48EF-B6C5-3D744D1331CB}"/>
    <cellStyle name="20% - Isticanje1 2" xfId="97" xr:uid="{B49DDF7B-3EFD-47A8-8A8A-F581DF06E779}"/>
    <cellStyle name="20% - Isticanje1 3" xfId="98" xr:uid="{120A76BA-0118-48E7-84EB-8D149B35D07C}"/>
    <cellStyle name="20% - Isticanje2 2" xfId="99" xr:uid="{0B9A4740-93EF-4FCD-B00D-AA0709243BFD}"/>
    <cellStyle name="20% - Isticanje2 3" xfId="100" xr:uid="{A4F124DF-2CF1-47D6-B7A0-86E0F7F03ACA}"/>
    <cellStyle name="20% - Isticanje3 2" xfId="101" xr:uid="{0FB2DD50-4E0D-4910-BAF4-5E7E0495706E}"/>
    <cellStyle name="20% - Isticanje3 3" xfId="102" xr:uid="{3B521A00-FE22-4E76-B9AA-F5B1CC87FE8D}"/>
    <cellStyle name="20% - Isticanje4 2" xfId="103" xr:uid="{C0693F7F-C635-4578-AA5E-403F48D66F3D}"/>
    <cellStyle name="20% - Isticanje4 3" xfId="104" xr:uid="{39B91952-AD63-42E7-AE6E-1B13431E5B04}"/>
    <cellStyle name="20% - Isticanje5 2" xfId="105" xr:uid="{5EDF7859-9C0E-4CDD-A07A-86763AAAD146}"/>
    <cellStyle name="20% - Isticanje5 3" xfId="106" xr:uid="{ED633939-065F-4FBF-A0AD-91E39240D36C}"/>
    <cellStyle name="20% - Isticanje6 2" xfId="107" xr:uid="{FD72D0E5-A487-45E1-9403-C5E11D5F6156}"/>
    <cellStyle name="20% - Isticanje6 3" xfId="108" xr:uid="{F26AF066-FD67-4B29-9A96-6B0ED37C7E85}"/>
    <cellStyle name="40 % - Akzent1" xfId="740" xr:uid="{9DA13360-7E59-4700-AB59-A70F5D48288D}"/>
    <cellStyle name="40 % - Akzent2" xfId="741" xr:uid="{3A8860F2-2212-4057-B4B6-C19BF9E712E8}"/>
    <cellStyle name="40 % - Akzent3" xfId="742" xr:uid="{A98B1816-1537-4E37-8192-497F5AF0690A}"/>
    <cellStyle name="40 % - Akzent4" xfId="743" xr:uid="{44302930-182E-4A85-87AE-671E34D3C0CF}"/>
    <cellStyle name="40 % - Akzent5" xfId="744" xr:uid="{5064D9FE-8DD3-4CFF-959A-CF45B50E3112}"/>
    <cellStyle name="40 % - Akzent6" xfId="745" xr:uid="{4DC319F8-86F2-4CBF-9D84-AF2D540C6393}"/>
    <cellStyle name="40% - Accent1 2" xfId="746" xr:uid="{3EDBF239-6CA5-4F44-ACD7-233DC23D3AD6}"/>
    <cellStyle name="40% - Accent2 2" xfId="747" xr:uid="{9BE3963F-CFE0-4870-B4B0-23E04BA0269B}"/>
    <cellStyle name="40% - Accent3 2" xfId="748" xr:uid="{02AA32C1-4741-45B7-B10E-56C7836F8372}"/>
    <cellStyle name="40% - Accent4 2" xfId="749" xr:uid="{719A4252-4076-49CA-A1FA-C31513144186}"/>
    <cellStyle name="40% - Accent5 2" xfId="750" xr:uid="{CAD146AB-2751-4E08-85E6-7434B07C555B}"/>
    <cellStyle name="40% - Accent6 2" xfId="751" xr:uid="{E9295D64-8BDF-4124-81B0-8507E25CDBEE}"/>
    <cellStyle name="40% - Isticanje1 2" xfId="752" xr:uid="{416C9735-0484-45F1-B67E-1C2C8D5345AD}"/>
    <cellStyle name="40% - Isticanje1 2 2" xfId="753" xr:uid="{81EB5B04-1D3D-4BC9-8CBC-7295151DD72B}"/>
    <cellStyle name="40% - Isticanje2 2" xfId="109" xr:uid="{ABD10A73-941E-46BD-8848-A39BC26D6ECC}"/>
    <cellStyle name="40% - Isticanje2 3" xfId="110" xr:uid="{FDBABABF-8FC1-49EE-A666-F6512682142D}"/>
    <cellStyle name="40% - Isticanje3 2" xfId="111" xr:uid="{F76A74ED-02AB-4AB9-864D-D7EF82BEA8B3}"/>
    <cellStyle name="40% - Isticanje3 3" xfId="112" xr:uid="{C175EA3E-2BC3-4FB5-A6F1-56196E2E078A}"/>
    <cellStyle name="40% - Isticanje4 2" xfId="113" xr:uid="{424D2DC3-6495-4E28-B3A6-B25377FB847C}"/>
    <cellStyle name="40% - Isticanje4 3" xfId="114" xr:uid="{C529AE1F-BFBD-4CFE-BFBB-64D903629D85}"/>
    <cellStyle name="40% - Isticanje5 2" xfId="115" xr:uid="{AC05B9F0-3C80-44DB-9205-A29B2BDCC352}"/>
    <cellStyle name="40% - Isticanje5 3" xfId="116" xr:uid="{F57D333A-C628-4564-ABD3-ABDE783A40DB}"/>
    <cellStyle name="40% - Isticanje6 2" xfId="117" xr:uid="{828D0E3A-8E86-48AE-9564-AA4B326FE458}"/>
    <cellStyle name="40% - Isticanje6 3" xfId="118" xr:uid="{555ACBFF-E244-4665-9856-5D961B6ADE6D}"/>
    <cellStyle name="40% - Naglasak1" xfId="754" xr:uid="{B63B0D05-7EF3-46F2-8662-D4C89B682E28}"/>
    <cellStyle name="40% - Naglasak1 2" xfId="119" xr:uid="{DCA3937E-9619-409B-9818-D2C71E4EA488}"/>
    <cellStyle name="40% - Naglasak1 3" xfId="120" xr:uid="{9426B2D0-8857-479F-AC0A-96FE05C36593}"/>
    <cellStyle name="60 % - Akzent1" xfId="755" xr:uid="{A0BE4893-A41B-44B3-9401-D65ABD2E4313}"/>
    <cellStyle name="60 % - Akzent2" xfId="756" xr:uid="{E38344F3-1235-427C-BBB7-D6D61E08C983}"/>
    <cellStyle name="60 % - Akzent3" xfId="757" xr:uid="{4A4B38D3-8130-4447-B26C-0A9AEEA99BEC}"/>
    <cellStyle name="60 % - Akzent4" xfId="758" xr:uid="{287892BD-E17E-4132-A11C-B0461FF5E323}"/>
    <cellStyle name="60 % - Akzent5" xfId="759" xr:uid="{E6D8F8A5-39E6-4748-8AC5-33071B362788}"/>
    <cellStyle name="60 % - Akzent6" xfId="760" xr:uid="{DEEDEB80-E8C0-46B9-BEFA-6FA23C2BE4B3}"/>
    <cellStyle name="60% - Accent1 2" xfId="761" xr:uid="{E208CE42-FF91-4506-A20E-38AD9418B2E2}"/>
    <cellStyle name="60% - Accent2 2" xfId="762" xr:uid="{90B6B413-53A9-452C-9B7A-210EB73C3972}"/>
    <cellStyle name="60% - Accent3 2" xfId="763" xr:uid="{C61AF003-B117-4F3B-9438-CD7890C8B8DC}"/>
    <cellStyle name="60% - Accent4 2" xfId="764" xr:uid="{5D2C8D5D-0CDF-4A7D-BE74-B11C3F386F41}"/>
    <cellStyle name="60% - Accent5 2" xfId="765" xr:uid="{46684A63-181F-47EA-92B4-73B100F2A606}"/>
    <cellStyle name="60% - Accent6 2" xfId="766" xr:uid="{1D1707C4-314A-45D9-849D-84E7D8DEBD3D}"/>
    <cellStyle name="60% - Isticanje1 2" xfId="121" xr:uid="{9679AE2A-22FC-464E-BC68-C7B4553B1ADE}"/>
    <cellStyle name="60% - Isticanje1 3" xfId="122" xr:uid="{31757882-9DFB-46EA-BEBE-4AE4319B72D9}"/>
    <cellStyle name="60% - Isticanje2 2" xfId="123" xr:uid="{C7A68EE2-1B4C-4B14-9FF4-E61A5BFB43F5}"/>
    <cellStyle name="60% - Isticanje2 3" xfId="124" xr:uid="{2560A577-8DB6-4057-8E21-2A1231BAC83F}"/>
    <cellStyle name="60% - Isticanje3 2" xfId="125" xr:uid="{7FC7B43B-5411-471B-B59B-A9F6304995C1}"/>
    <cellStyle name="60% - Isticanje3 3" xfId="126" xr:uid="{C6294EC8-6BBA-474C-8305-F15ECBE65C52}"/>
    <cellStyle name="60% - Isticanje4 2" xfId="127" xr:uid="{4893000F-CFDA-48DB-87F7-684F691025B9}"/>
    <cellStyle name="60% - Isticanje4 3" xfId="128" xr:uid="{169BAED8-359D-413A-B38E-263784EFFFB4}"/>
    <cellStyle name="60% - Isticanje5 2" xfId="129" xr:uid="{A9E25A4B-BE87-4093-B2F5-304B0A4AE520}"/>
    <cellStyle name="60% - Isticanje5 3" xfId="130" xr:uid="{E3A5C578-8527-43C2-8310-227D03C81261}"/>
    <cellStyle name="60% - Isticanje6 2" xfId="131" xr:uid="{EA753F9D-8A2F-47D8-A488-E6CE46FC5CD3}"/>
    <cellStyle name="60% - Isticanje6 3" xfId="132" xr:uid="{4C6DF1DB-DC53-491D-8B3E-FD8D5785E823}"/>
    <cellStyle name="Accent1 2" xfId="767" xr:uid="{71EBC824-D25F-44C5-BC64-CAE5F23C59AB}"/>
    <cellStyle name="Accent2 2" xfId="768" xr:uid="{DCB41BDC-C3A3-4098-86EA-4DF43B35E467}"/>
    <cellStyle name="Accent3 2" xfId="769" xr:uid="{E40413CD-3F48-4FDB-A623-EBFBF0467394}"/>
    <cellStyle name="Accent4 2" xfId="770" xr:uid="{BE4FDBAF-9ACF-4139-A58A-44C49C5E2051}"/>
    <cellStyle name="Accent5 2" xfId="771" xr:uid="{AAA996EF-31E3-4778-A656-E6339D5D4E85}"/>
    <cellStyle name="Accent6 2" xfId="772" xr:uid="{A1535904-6673-4A41-8B3E-D44DD431CF7B}"/>
    <cellStyle name="Akzent1" xfId="773" xr:uid="{2B81B520-880B-4E1B-97C2-F2780E0D6828}"/>
    <cellStyle name="Akzent2" xfId="774" xr:uid="{51E618FC-737C-4E73-B68C-4BC9CAB919B7}"/>
    <cellStyle name="Akzent3" xfId="775" xr:uid="{6A0A2C59-8195-4891-9ACC-F56564E8810C}"/>
    <cellStyle name="Akzent4" xfId="776" xr:uid="{147015FE-1207-4B91-ABC2-126C89E2B19F}"/>
    <cellStyle name="Akzent5" xfId="777" xr:uid="{692300EF-BA00-4B4E-8260-87E3CBCFE3E1}"/>
    <cellStyle name="Akzent6" xfId="778" xr:uid="{72F99553-7BA2-4BE5-8DA3-8DB25BA1F7E1}"/>
    <cellStyle name="Ausgabe" xfId="779" xr:uid="{8009DFA6-071F-4B9E-84C5-F967557B10AD}"/>
    <cellStyle name="Bad 2" xfId="780" xr:uid="{E6E2BE7F-B351-41AE-A127-0791C860B3BE}"/>
    <cellStyle name="Berechnung" xfId="781" xr:uid="{33A10DE1-5030-46A3-8807-3B9CB6E329CE}"/>
    <cellStyle name="Bilješka 2" xfId="133" xr:uid="{61B7F9D3-A266-4EA3-AC9E-B8B01B1A1E86}"/>
    <cellStyle name="Bilješka 2 2" xfId="784" xr:uid="{7E8B247F-3A88-4FBC-B9FD-C89E4FD7EDCB}"/>
    <cellStyle name="Bilješka 2 3" xfId="783" xr:uid="{24922292-2A77-4C7A-9FAC-067370AC3213}"/>
    <cellStyle name="Bilješka 3" xfId="134" xr:uid="{A5467D66-FF42-4E10-8345-FAC8E2C30FBD}"/>
    <cellStyle name="Bilješka 3 2" xfId="785" xr:uid="{230F1087-8DCE-4320-AEB3-825BEE237F12}"/>
    <cellStyle name="Bilješka 4" xfId="786" xr:uid="{FDE1E36E-1790-41FD-87BC-F81DF4745E0D}"/>
    <cellStyle name="Bilješka 5" xfId="782" xr:uid="{C993D97D-4827-4A33-9C27-9FA87629C9FA}"/>
    <cellStyle name="Bold" xfId="1065" xr:uid="{4C980617-7538-4381-86F7-7F65F8135D29}"/>
    <cellStyle name="Bold 3" xfId="1076" xr:uid="{839D5912-5016-4A78-AF92-BA98EA9DDC0E}"/>
    <cellStyle name="Bold 4" xfId="1071" xr:uid="{A1620A65-7A13-4AAF-9835-42E9C5117B61}"/>
    <cellStyle name="Calculation 2" xfId="787" xr:uid="{DA2A78C3-1B60-4E95-952F-3AB709DA341A}"/>
    <cellStyle name="Check Cell 2" xfId="788" xr:uid="{A3F868EF-6D0F-4310-9C39-0B94BBE6160D}"/>
    <cellStyle name="cijene i kolicine" xfId="1070" xr:uid="{7A448941-A110-4EAD-AAC9-D1FF9662D377}"/>
    <cellStyle name="Comma 10" xfId="630" xr:uid="{A39FA79F-0F00-48CF-BAA7-C67C982CB102}"/>
    <cellStyle name="Comma 11" xfId="631" xr:uid="{871CA5F4-6712-41BF-83B4-2BA1FF1D4516}"/>
    <cellStyle name="Comma 11 2" xfId="632" xr:uid="{6EC18AD3-BD15-4B86-AE6E-D6F2466B220B}"/>
    <cellStyle name="Comma 11 2 2" xfId="1038" xr:uid="{334DB266-9094-4E4F-BBF3-5B40D35FC234}"/>
    <cellStyle name="Comma 12" xfId="633" xr:uid="{73712767-3FD7-46AB-8DC4-1EEC183DE8F9}"/>
    <cellStyle name="Comma 12 2" xfId="634" xr:uid="{7A73F48D-7929-487C-8440-19F0D430F543}"/>
    <cellStyle name="Comma 12 2 2" xfId="635" xr:uid="{A2BDE5D3-63B2-4627-8879-A900F489B5E3}"/>
    <cellStyle name="Comma 12 2 2 2" xfId="1039" xr:uid="{BB4312F2-BB5D-4891-B1FE-F5C04145C27D}"/>
    <cellStyle name="Comma 13" xfId="636" xr:uid="{B7F821C7-0DD1-40C4-9967-B857A455EB7F}"/>
    <cellStyle name="Comma 13 2" xfId="637" xr:uid="{38681423-9883-4097-880D-24E40C957D68}"/>
    <cellStyle name="Comma 14" xfId="638" xr:uid="{D0B00F25-F276-4C4E-BDC8-358B59E3BCC5}"/>
    <cellStyle name="Comma 14 2" xfId="639" xr:uid="{59881B7E-F10D-47C2-B61C-5DF2064EB553}"/>
    <cellStyle name="Comma 15" xfId="640" xr:uid="{5A32EBF8-A8DC-41C0-B6D3-F03EA9A3F655}"/>
    <cellStyle name="Comma 16" xfId="641" xr:uid="{AEC58D31-0E16-49A3-96C1-96FD87317E66}"/>
    <cellStyle name="Comma 17" xfId="642" xr:uid="{7F5F5F24-FBD9-4329-A332-AFB22AE57054}"/>
    <cellStyle name="Comma 18" xfId="643" xr:uid="{7AF2C805-8DE9-4F60-B5C2-3DFC9F3395A6}"/>
    <cellStyle name="Comma 19" xfId="644" xr:uid="{4CEC67C5-DBD8-472A-A75F-989FCDD5DA0F}"/>
    <cellStyle name="Comma 2" xfId="11" xr:uid="{0A149F43-3D61-4F3E-A75D-6F780741BA11}"/>
    <cellStyle name="Comma 2 10" xfId="645" xr:uid="{A4FEDCF4-F33B-45A5-854C-5AB4C80D31A2}"/>
    <cellStyle name="Comma 2 11" xfId="646" xr:uid="{F83C43CC-B69F-4671-B95E-7B994172D7F9}"/>
    <cellStyle name="Comma 2 12" xfId="647" xr:uid="{676098CB-87B3-486F-BCC1-AF89EF44C807}"/>
    <cellStyle name="Comma 2 13" xfId="648" xr:uid="{59C741CF-9134-4214-8B19-04942BC731E1}"/>
    <cellStyle name="Comma 2 14" xfId="580" xr:uid="{A4FF5684-0EC1-494E-AC5E-631B5D351A80}"/>
    <cellStyle name="Comma 2 15" xfId="789" xr:uid="{7F414941-5807-407B-A142-E5E6C4C83D79}"/>
    <cellStyle name="Comma 2 2" xfId="9" xr:uid="{06278CD6-A1EE-4811-BB16-2EC2C00EE987}"/>
    <cellStyle name="Comma 2 2 2" xfId="650" xr:uid="{F0BE2B45-9197-4EBF-AF42-B990209CDD23}"/>
    <cellStyle name="Comma 2 2 2 2" xfId="791" xr:uid="{80446B81-A94A-4E77-8E6A-2AE6D1F592A2}"/>
    <cellStyle name="Comma 2 2 3" xfId="651" xr:uid="{47EBF526-7A54-4286-9E3B-50FC27F4BFEE}"/>
    <cellStyle name="Comma 2 2 3 2" xfId="792" xr:uid="{C4546A71-8DAE-4CB8-A8BB-09905A0047CD}"/>
    <cellStyle name="Comma 2 2 4" xfId="649" xr:uid="{A8F22CCF-F7C8-4C15-B20B-E922430FB8A1}"/>
    <cellStyle name="Comma 2 2 4 2" xfId="794" xr:uid="{13B0F54A-4048-42F2-A944-F7E900EDB451}"/>
    <cellStyle name="Comma 2 2 4 3" xfId="795" xr:uid="{26D7A56B-E970-450F-9AA9-3C2F57353A43}"/>
    <cellStyle name="Comma 2 2 4 4" xfId="793" xr:uid="{803B29D3-2692-4DFB-9313-5422CF1ADEF6}"/>
    <cellStyle name="Comma 2 2 5" xfId="790" xr:uid="{E77903DE-52D5-4E86-A16B-2FF5697C9D52}"/>
    <cellStyle name="Comma 2 3" xfId="652" xr:uid="{64EF30C6-03F7-411C-940C-BC11813844E5}"/>
    <cellStyle name="Comma 2 3 2" xfId="653" xr:uid="{D76E0B60-A30D-44C2-99A7-142C8C792297}"/>
    <cellStyle name="Comma 2 3 2 2" xfId="797" xr:uid="{DBBE39B8-E9FB-4F3D-B6D3-2F7A2ADAD83B}"/>
    <cellStyle name="Comma 2 3 3" xfId="796" xr:uid="{B1A90EBB-E6CB-43D8-AD06-9AEEB2943EE5}"/>
    <cellStyle name="Comma 2 4" xfId="654" xr:uid="{DDD5FCFC-8253-44C9-B95F-51EC552A5AB1}"/>
    <cellStyle name="Comma 2 4 2" xfId="655" xr:uid="{E70F02FB-3034-4FF4-A746-AFF0952C1860}"/>
    <cellStyle name="Comma 2 4 2 2" xfId="799" xr:uid="{315C652B-E9E3-4D9A-8B33-BA9FBE144CC5}"/>
    <cellStyle name="Comma 2 4 3" xfId="800" xr:uid="{D81A4705-EDF1-40C1-8CBA-BDEE57626739}"/>
    <cellStyle name="Comma 2 4 4" xfId="798" xr:uid="{0FBCCAF5-0E61-4B32-A7AC-47002A48B4F3}"/>
    <cellStyle name="Comma 2 5" xfId="656" xr:uid="{9787F6DA-B175-48BD-9BD4-E21AA95312EA}"/>
    <cellStyle name="Comma 2 5 2" xfId="801" xr:uid="{83A65B84-4EED-49CA-9B41-7682980A377A}"/>
    <cellStyle name="Comma 2 6" xfId="657" xr:uid="{5687FBAA-694D-44E6-84F1-F0C4B80DF8E9}"/>
    <cellStyle name="Comma 2 6 2" xfId="803" xr:uid="{1AB7F212-6063-4AA8-8072-3385E8577297}"/>
    <cellStyle name="Comma 2 6 3" xfId="804" xr:uid="{D4986EF8-2F03-46F5-9F88-3F6D6D1C056E}"/>
    <cellStyle name="Comma 2 6 4" xfId="802" xr:uid="{21EBC153-CD73-4663-8C93-6AFCA93EF68F}"/>
    <cellStyle name="Comma 2 7" xfId="658" xr:uid="{CA305418-3F7E-425D-B027-650EF08B6E14}"/>
    <cellStyle name="Comma 2 8" xfId="659" xr:uid="{6986CEAB-86CC-4C39-982D-3434E0EDF95F}"/>
    <cellStyle name="Comma 2 9" xfId="660" xr:uid="{E5AFFE2B-CA75-4A6B-A394-3CD0B884DC59}"/>
    <cellStyle name="Comma 20" xfId="661" xr:uid="{F088D30D-B3B0-4A68-8828-F5015373CA31}"/>
    <cellStyle name="Comma 21" xfId="662" xr:uid="{B9429896-E777-44D3-8CB4-22BBD844F072}"/>
    <cellStyle name="Comma 22" xfId="663" xr:uid="{D41C55C6-1991-4BF4-9D3A-67815C411705}"/>
    <cellStyle name="Comma 23" xfId="664" xr:uid="{C21700D8-5E97-4244-A4D3-E6FCCF4F419B}"/>
    <cellStyle name="Comma 23 2" xfId="626" xr:uid="{C3A89D46-0224-4D1B-AAA1-0F5EBEA7019C}"/>
    <cellStyle name="Comma 23 2 2" xfId="665" xr:uid="{4ED34D39-4F4C-41B2-94B3-236BFCBADBD0}"/>
    <cellStyle name="Comma 23 2 3" xfId="666" xr:uid="{66A1B93D-67B5-44CD-B14A-DA968A2357DE}"/>
    <cellStyle name="Comma 24" xfId="667" xr:uid="{DC51993F-F44E-47E6-96C7-5F93F1E143B8}"/>
    <cellStyle name="Comma 25" xfId="668" xr:uid="{77995EF4-9E4C-4917-AC2C-2B6EE96FF2AC}"/>
    <cellStyle name="Comma 26" xfId="669" xr:uid="{583885C9-840F-40D8-BACF-DE50E58EECE5}"/>
    <cellStyle name="Comma 27" xfId="670" xr:uid="{5CF7ACA4-D604-49AB-8A2C-34DC92831D66}"/>
    <cellStyle name="Comma 28" xfId="671" xr:uid="{5753DFF0-7364-401B-8B36-6A97D58D04FB}"/>
    <cellStyle name="Comma 29" xfId="672" xr:uid="{5AC7DDFD-4590-40AB-B7CB-DF32039BC499}"/>
    <cellStyle name="Comma 3" xfId="673" xr:uid="{6D8DB1FE-7B41-430C-BEB6-A11FC92A21ED}"/>
    <cellStyle name="Comma 3 2" xfId="623" xr:uid="{6DA8277D-0C27-4078-A2B1-F3BA330B73FD}"/>
    <cellStyle name="Comma 3 3" xfId="674" xr:uid="{36D8142B-6AD8-4B41-9EC7-38256D6F1298}"/>
    <cellStyle name="Comma 3 3 2" xfId="806" xr:uid="{FC68847A-F994-4B7C-B726-F54F5722D7BF}"/>
    <cellStyle name="Comma 3 3 3" xfId="805" xr:uid="{F90F7D97-8D2A-4A16-963F-D35796025EBC}"/>
    <cellStyle name="Comma 3 3 4" xfId="1040" xr:uid="{3A69C4E2-7B45-4F94-9845-6BF2E4E47733}"/>
    <cellStyle name="Comma 3 4" xfId="1047" xr:uid="{A5F3E844-45A9-408E-8429-DE4DFC96BB78}"/>
    <cellStyle name="Comma 30" xfId="675" xr:uid="{DD43AFFD-8DC3-443C-BF22-4D1E41A14E38}"/>
    <cellStyle name="Comma 30 2" xfId="676" xr:uid="{83B99FDC-AFEC-4183-87F1-6F2A03BE5577}"/>
    <cellStyle name="Comma 31" xfId="677" xr:uid="{F2162859-37A9-49F5-A850-1B339FE38366}"/>
    <cellStyle name="Comma 4" xfId="678" xr:uid="{77A6E0C5-75FF-4B22-9B06-2A59EDF52CB4}"/>
    <cellStyle name="Comma 4 2" xfId="679" xr:uid="{B57BC603-33BD-49D1-AA27-14DC90B8A9DA}"/>
    <cellStyle name="Comma 4 2 2" xfId="808" xr:uid="{D01A74CB-4631-4AF9-9D09-830F686ECAA1}"/>
    <cellStyle name="Comma 4 3" xfId="807" xr:uid="{E2C4144E-5DF3-4725-8954-154552A701FE}"/>
    <cellStyle name="Comma 5" xfId="680" xr:uid="{032A04E3-A343-4514-8CA3-204D515110E0}"/>
    <cellStyle name="Comma 5 2" xfId="810" xr:uid="{05F97D52-900F-4DC3-9D15-4FCA8306C16F}"/>
    <cellStyle name="Comma 5 3" xfId="811" xr:uid="{D0008185-AF69-49AC-859E-E0E042A55FBC}"/>
    <cellStyle name="Comma 5 4" xfId="812" xr:uid="{F22F0528-4776-4EEC-AFC6-59DA395E6E5A}"/>
    <cellStyle name="Comma 5 4 2" xfId="813" xr:uid="{E18CD209-1A7B-4591-A385-A137BB630C01}"/>
    <cellStyle name="Comma 5 4 2 2" xfId="814" xr:uid="{F808A1D4-FDD3-43A5-B624-820E8E0B5EB9}"/>
    <cellStyle name="Comma 5 4 2 2 2" xfId="815" xr:uid="{19883D47-9125-4024-8D58-6EEAD51F1114}"/>
    <cellStyle name="Comma 5 4 2 3" xfId="816" xr:uid="{1E82ABFB-34D4-465E-9C24-C2EE6841842E}"/>
    <cellStyle name="Comma 5 4 2 4" xfId="817" xr:uid="{F1A4D87C-E248-4EA8-BC4F-68A7F995D6BD}"/>
    <cellStyle name="Comma 5 4 3" xfId="818" xr:uid="{D998F393-B27A-4168-8DBA-FAFB18799006}"/>
    <cellStyle name="Comma 5 4 3 2" xfId="819" xr:uid="{3CBA5B00-DE8E-4F46-80D9-C3C1FDC1D975}"/>
    <cellStyle name="Comma 5 4 4" xfId="820" xr:uid="{669379A4-9842-4E2D-98A4-DB746098E1B0}"/>
    <cellStyle name="Comma 5 4 5" xfId="821" xr:uid="{775DD9BE-FB3E-404C-BD59-D7C41F25764A}"/>
    <cellStyle name="Comma 5 5" xfId="809" xr:uid="{D575898A-9EFA-440E-AF36-FBB0B97B5FAB}"/>
    <cellStyle name="Comma 6" xfId="681" xr:uid="{98B22CC3-AC39-40F3-82EC-A4E130ED141C}"/>
    <cellStyle name="Comma 6 2" xfId="823" xr:uid="{4C3515F6-6887-4BA7-A519-D6BFB44D0A4D}"/>
    <cellStyle name="Comma 6 3" xfId="822" xr:uid="{45AE8B88-9491-416C-9137-DE2D6258F7A7}"/>
    <cellStyle name="Comma 7" xfId="682" xr:uid="{1D4D92F8-A626-4737-BF77-8F6E45C0E0B3}"/>
    <cellStyle name="Comma 7 2" xfId="824" xr:uid="{76E3CE17-D74F-4978-B658-DDE7DEF5CC65}"/>
    <cellStyle name="Comma 8" xfId="683" xr:uid="{DCD36870-00AB-4F5A-AD59-13DAB81C13BD}"/>
    <cellStyle name="Comma 8 2" xfId="826" xr:uid="{EC0E88CF-763A-422B-90B8-4CD726798C8A}"/>
    <cellStyle name="Comma 8 2 2" xfId="827" xr:uid="{1DE5C04E-0486-4BD8-A11E-B1E7528E1076}"/>
    <cellStyle name="Comma 8 3" xfId="828" xr:uid="{03ABFEDF-4AF2-4839-9A9F-A19C7BE3CE95}"/>
    <cellStyle name="Comma 8 4" xfId="829" xr:uid="{568B084B-A0A8-4310-A105-BF1DCA7EF649}"/>
    <cellStyle name="Comma 8 5" xfId="825" xr:uid="{559E6886-F16C-422B-8443-67256B485848}"/>
    <cellStyle name="Comma 9" xfId="684" xr:uid="{5C12CF8F-8F29-4BE5-9171-86337814DAF3}"/>
    <cellStyle name="Comma 9 2" xfId="830" xr:uid="{998210CB-5717-43A5-97FA-BA47C4DAE73A}"/>
    <cellStyle name="Currency 2" xfId="581" xr:uid="{B7D4CF0F-063F-4187-80D1-329DED7ACEF1}"/>
    <cellStyle name="Currency 2 2" xfId="831" xr:uid="{371C79E9-6593-4FFC-AE8B-54521661E5DB}"/>
    <cellStyle name="Currency 2 2 2" xfId="1028" xr:uid="{8AD400D0-4384-45B4-937E-66A9472758FA}"/>
    <cellStyle name="Currency 2 3" xfId="727" xr:uid="{114BB848-9E25-45F8-A727-84643EE8FC91}"/>
    <cellStyle name="Currency 2 3 2" xfId="1029" xr:uid="{11804C4D-6148-44D8-B191-BC576AA976E6}"/>
    <cellStyle name="Currency 2 4" xfId="1027" xr:uid="{AF5E8EF4-5720-4889-9D09-FFEF123785F9}"/>
    <cellStyle name="Currency 3" xfId="832" xr:uid="{719D345D-EBF3-465F-B18A-2420C5AA42E3}"/>
    <cellStyle name="Currency 3 2" xfId="1030" xr:uid="{F66FABC8-4B93-44DB-985A-70D32C7B2C14}"/>
    <cellStyle name="Currency 4" xfId="833" xr:uid="{96C4CCDE-9E33-4EAB-8FAB-4D61B0742FEC}"/>
    <cellStyle name="Currency 4 2" xfId="1031" xr:uid="{46E60981-B36E-4D9F-B84C-018461F3DA38}"/>
    <cellStyle name="Default_Uvuceni" xfId="834" xr:uid="{F724DABC-FDC7-4E04-99DC-699A08327346}"/>
    <cellStyle name="Default_Uvuceni 3" xfId="1085" xr:uid="{DC7E60AA-8F98-4437-A294-38A0A3B1F5BA}"/>
    <cellStyle name="Dobro 2" xfId="135" xr:uid="{8160F1BD-4CA5-440E-9E79-0B9F5B33299B}"/>
    <cellStyle name="Dobro 2 2" xfId="837" xr:uid="{1F6CA518-DDEE-44BB-9BF0-42EEAF16BC0F}"/>
    <cellStyle name="Dobro 2 3" xfId="836" xr:uid="{0E5B8538-FD1A-4DFC-977B-2DFDD12909C2}"/>
    <cellStyle name="Dobro 3" xfId="136" xr:uid="{7D8E18A7-4FA5-4B65-AC01-328903933BC6}"/>
    <cellStyle name="Dobro 3 2" xfId="838" xr:uid="{D85C401C-8D4D-4339-95A7-B37AF6374170}"/>
    <cellStyle name="Dobro 4" xfId="839" xr:uid="{849904CF-4BB3-4012-8912-564283C5C10F}"/>
    <cellStyle name="Dobro 5" xfId="835" xr:uid="{36DE8786-BCAD-4595-8D60-117ADAD20C69}"/>
    <cellStyle name="Eingabe" xfId="840" xr:uid="{6C8D9B83-DA67-4064-8573-2A15114095DC}"/>
    <cellStyle name="Ergebnis" xfId="841" xr:uid="{2F116F8C-8492-44D0-AD48-DCEEC492F17A}"/>
    <cellStyle name="Erklärender Text" xfId="842" xr:uid="{1B959E6A-1CB3-4FAE-923E-F41ADE8DD68A}"/>
    <cellStyle name="Euro" xfId="843" xr:uid="{A42F65C4-0C3D-481F-BD86-6A733CA509C2}"/>
    <cellStyle name="Excel Built-in Default_Uvuceni" xfId="844" xr:uid="{0BC2CA14-A30E-48E7-BEC7-B8BAE972B521}"/>
    <cellStyle name="Excel Built-in Normal" xfId="582" xr:uid="{07B026CE-8C9F-4005-A571-67620D2F2316}"/>
    <cellStyle name="Excel Built-in Normal 1" xfId="13" xr:uid="{5D990CF3-300B-4199-AFC9-E1217396511B}"/>
    <cellStyle name="Excel Built-in Normal 1 2" xfId="686" xr:uid="{7E80CFA0-9EAA-4B7B-8398-3C252E3B8A87}"/>
    <cellStyle name="Excel Built-in Normal 1 3" xfId="685" xr:uid="{11927A63-8DB8-4A57-840C-7A15A0BAA3DF}"/>
    <cellStyle name="Excel Built-in Normal 2" xfId="845" xr:uid="{7FF79470-15F9-46ED-8F2F-721707F36CA2}"/>
    <cellStyle name="Excel Built-in Normal 3" xfId="8" xr:uid="{1052878A-07B9-452F-A5B3-FA1F67E36736}"/>
    <cellStyle name="Excel_BuiltIn_Heading 3" xfId="1059" xr:uid="{1C040150-E565-4D5C-9459-7CC7635FB254}"/>
    <cellStyle name="Explanatory Text 2" xfId="846" xr:uid="{DAC6A58D-EC9E-4601-84EC-4FC322B07926}"/>
    <cellStyle name="Good 2" xfId="847" xr:uid="{E62990E1-8D10-4926-875B-2807FD2879A1}"/>
    <cellStyle name="Good 3" xfId="848" xr:uid="{2EBB0CB1-06DD-4D95-9939-9A2875B9A39B}"/>
    <cellStyle name="Good 4" xfId="849" xr:uid="{AA4DE8EC-5B22-42B2-AD8B-7F02B48647A8}"/>
    <cellStyle name="Gut" xfId="850" xr:uid="{DD344C07-BCF5-4B4B-AA31-7C790E93B20D}"/>
    <cellStyle name="Heading 1 1" xfId="1060" xr:uid="{D39EACF2-2483-4437-807B-8264C3E88EBA}"/>
    <cellStyle name="Heading 1 2" xfId="851" xr:uid="{CC50467F-B2EC-428C-A7C2-86BD6C9A8A24}"/>
    <cellStyle name="Heading 2 2" xfId="852" xr:uid="{C48CFF15-DCD1-4109-9A15-CAA5916B5134}"/>
    <cellStyle name="Heading 3 2" xfId="853" xr:uid="{0E98210E-E4A6-459A-A9EF-1B8D78AFFE21}"/>
    <cellStyle name="Heading 3 2 4" xfId="1063" xr:uid="{04F8644A-D91B-4973-BA26-1600AACFB61D}"/>
    <cellStyle name="Heading 4 2" xfId="854" xr:uid="{013AAE9C-5910-4E44-BE3B-99688E577845}"/>
    <cellStyle name="Heading1 2" xfId="1078" xr:uid="{1DE57D8A-515C-4B73-A553-C2ABFEF3E529}"/>
    <cellStyle name="Hiperveza 2" xfId="137" xr:uid="{80B14E36-E8C8-44D0-BA4E-7039906014ED}"/>
    <cellStyle name="Hiperveza 2 2" xfId="138" xr:uid="{367FEE5C-7276-4BC0-94DD-83FC5D25FF26}"/>
    <cellStyle name="Hiperveza 2 2 2" xfId="139" xr:uid="{526AEC83-DBB8-4E63-A2B7-8C71715A68CB}"/>
    <cellStyle name="Hiperveza 2 3" xfId="140" xr:uid="{1804E5B8-B12C-43A4-A8E9-279705AC9F08}"/>
    <cellStyle name="Hiperveza 3" xfId="14" xr:uid="{927DA65C-816C-4663-92E4-E10E7C9458B4}"/>
    <cellStyle name="Hiperveza 3 2" xfId="142" xr:uid="{46FB9A57-7456-486D-BD7F-2A9C267495A8}"/>
    <cellStyle name="Hiperveza 3 2 2" xfId="143" xr:uid="{F530462B-D89C-4F51-B6CC-4110EDC74229}"/>
    <cellStyle name="Hiperveza 3 3" xfId="144" xr:uid="{72DA05B4-6FC2-4A10-BE1F-E3ADE8DCB986}"/>
    <cellStyle name="Hiperveza 3 4" xfId="141" xr:uid="{4A0A4F16-E4B9-430E-AED0-1000356A8EE9}"/>
    <cellStyle name="Hiperveza 4" xfId="145" xr:uid="{0A3B1B2A-07DA-498A-9A47-EF2D1819C104}"/>
    <cellStyle name="Hiperveza 4 2" xfId="146" xr:uid="{96818016-EC50-4934-BBD4-185034DA38C1}"/>
    <cellStyle name="Hiperveza 4 2 2" xfId="147" xr:uid="{CEA24F91-83F1-4083-BC7C-2C0E36EB7906}"/>
    <cellStyle name="Hiperveza 4 3" xfId="148" xr:uid="{9ADF4AFF-2DCF-494A-800C-B77D13EFD4DC}"/>
    <cellStyle name="Hiperveza 5" xfId="149" xr:uid="{FC6BC68E-47B6-43E4-9EC4-7407C97C9C92}"/>
    <cellStyle name="Hiperveza 5 2" xfId="150" xr:uid="{50410697-BFE4-48E3-85E6-80F4C20A73F9}"/>
    <cellStyle name="Hiperveza 5 2 2" xfId="151" xr:uid="{A376AD48-7164-418D-8CF1-886492D450F4}"/>
    <cellStyle name="Hiperveza 5 3" xfId="152" xr:uid="{CC69124A-1C2C-4C22-9919-DBD6EE4886FB}"/>
    <cellStyle name="Hiperveza 6" xfId="153" xr:uid="{3F65AEBE-6B9D-4325-ACB8-D8E188B13BF5}"/>
    <cellStyle name="Hiperveza 6 2" xfId="154" xr:uid="{ECF0ABFB-0BBA-46F9-853A-C984DF98EDF9}"/>
    <cellStyle name="Hiperveza 6 2 2" xfId="155" xr:uid="{A4D5886B-6BC7-47A2-A01A-CFDB8F570EB9}"/>
    <cellStyle name="Hiperveza 6 3" xfId="156" xr:uid="{D37AEF4B-97AE-49C1-8EE6-AC4C12F5EDA4}"/>
    <cellStyle name="Hiperveza 7" xfId="157" xr:uid="{DB5318D1-BD90-446A-9E14-58F1ACB4785B}"/>
    <cellStyle name="Hiperveza 7 2" xfId="158" xr:uid="{3E1BE7D2-AC8A-475E-BE3C-F04BB1A23D97}"/>
    <cellStyle name="Hiperveza 7 2 2" xfId="159" xr:uid="{C5F34292-A5BE-4C94-8F5C-342834D1B21A}"/>
    <cellStyle name="Hiperveza 7 3" xfId="160" xr:uid="{D3B96831-8EAE-45F7-8C1C-00838F5E3386}"/>
    <cellStyle name="Hiperveza 8" xfId="161" xr:uid="{4C56A7BF-5D9F-44C4-BDAF-D85B09C7AEC0}"/>
    <cellStyle name="Hiperveza 8 2" xfId="162" xr:uid="{10B38692-DB97-422A-9BBB-6BD4E1224A60}"/>
    <cellStyle name="Hiperveza 8 2 2" xfId="163" xr:uid="{8C54D0AD-C381-44DA-9374-647D61EE2A20}"/>
    <cellStyle name="Hiperveza 8 3" xfId="164" xr:uid="{4E557107-035E-4E57-8963-B167C99DC1F3}"/>
    <cellStyle name="Hyperlink 2" xfId="91" xr:uid="{81ACB8CE-BADE-4417-B168-E23F4F15796E}"/>
    <cellStyle name="Hyperlink 2 2" xfId="165" xr:uid="{D5E6AADE-9D05-4968-AEF8-53C6174D9D3B}"/>
    <cellStyle name="Hyperlink 2 2 2" xfId="166" xr:uid="{05F26897-E2B3-4F17-AE3E-AD6A6362C863}"/>
    <cellStyle name="Hyperlink 2 3" xfId="7" xr:uid="{6C5D778E-702D-439B-AA24-56F4C3BD9A8B}"/>
    <cellStyle name="Hyperlink 2 3 2" xfId="167" xr:uid="{D0B0BAB3-E394-43BA-9642-DA35D80B8DF8}"/>
    <cellStyle name="Hyperlink 2 4" xfId="855" xr:uid="{54A9EC08-9F64-484A-A3C3-56D2177E2315}"/>
    <cellStyle name="Hyperlink 3" xfId="168" xr:uid="{6082378B-F4FF-498D-B6E1-BCFE5C3F2321}"/>
    <cellStyle name="Hyperlink 4" xfId="577" xr:uid="{543A40E7-C0F0-4775-A2CF-7F7E8F796493}"/>
    <cellStyle name="Input 2" xfId="856" xr:uid="{19EC91BC-2664-4A0B-847D-103DEC7EB24D}"/>
    <cellStyle name="Isticanje1 2" xfId="169" xr:uid="{BCCD6DE3-C707-4A79-8FAE-E2168CFD619D}"/>
    <cellStyle name="Isticanje1 3" xfId="170" xr:uid="{C84613DD-5BEB-42FD-A477-122D057A1BA9}"/>
    <cellStyle name="Isticanje2 2" xfId="171" xr:uid="{90A8B0BF-845A-4E0F-A87C-B0FF1EA96E94}"/>
    <cellStyle name="Isticanje2 3" xfId="172" xr:uid="{4995B278-602D-47B1-8B9E-2425E2F728F0}"/>
    <cellStyle name="Isticanje3 2" xfId="173" xr:uid="{31E259EC-4501-4515-B702-F46A10A6AED2}"/>
    <cellStyle name="Isticanje3 3" xfId="174" xr:uid="{E6971E47-FDCC-4A5A-9D11-E7519C4464E2}"/>
    <cellStyle name="Isticanje4 2" xfId="175" xr:uid="{BBF43628-F287-4E6E-ADA9-B69544ACDCAF}"/>
    <cellStyle name="Isticanje4 3" xfId="176" xr:uid="{5C749A40-FC66-4E35-9E2A-4EA6424BCAC0}"/>
    <cellStyle name="Isticanje5 2" xfId="177" xr:uid="{2CA4DACA-3D1D-46D3-A0FE-F64B07922649}"/>
    <cellStyle name="Isticanje5 3" xfId="178" xr:uid="{70B4301C-4EBB-4481-B0AD-A4035D8DCD9F}"/>
    <cellStyle name="Isticanje6 2" xfId="179" xr:uid="{45800836-A4D5-45E3-9F56-BC8932163CEA}"/>
    <cellStyle name="Isticanje6 3" xfId="180" xr:uid="{A3DE1D32-B789-4EAA-98DE-FCC90D097E68}"/>
    <cellStyle name="Italic" xfId="1067" xr:uid="{1C5A1A5C-96DC-40A4-8436-1CD32F69E172}"/>
    <cellStyle name="Izlaz 2" xfId="181" xr:uid="{F7A69784-6242-49AB-994E-3E01B15921BC}"/>
    <cellStyle name="Izlaz 2 2" xfId="859" xr:uid="{6822BA6D-171C-4B1C-BAD1-0453972AD672}"/>
    <cellStyle name="Izlaz 2 3" xfId="858" xr:uid="{EC7D76E5-411A-484C-BB9C-2EF5AEC45116}"/>
    <cellStyle name="Izlaz 3" xfId="182" xr:uid="{694577D9-C758-47FF-8848-E3B520F42D39}"/>
    <cellStyle name="Izlaz 3 2" xfId="860" xr:uid="{F9FDF1DB-66D0-4272-98D8-D1EB1AE60C5D}"/>
    <cellStyle name="Izlaz 4" xfId="861" xr:uid="{DD64245B-44BE-4CF4-948F-C93CA2E7DD4F}"/>
    <cellStyle name="Izlaz 5" xfId="857" xr:uid="{F5CA2F06-F249-4CCE-A786-C2A532AFD57A}"/>
    <cellStyle name="Izračun 2" xfId="183" xr:uid="{E431B523-DFFE-4AB7-A001-57EDEC300E0D}"/>
    <cellStyle name="Izračun 3" xfId="184" xr:uid="{2707ED74-9E2D-4D0E-993F-B92442356190}"/>
    <cellStyle name="jed. mj." xfId="1069" xr:uid="{9B16BA11-A19F-4E68-981C-C85320BF343B}"/>
    <cellStyle name="kolona A" xfId="185" xr:uid="{03CC6853-4EA9-425F-9F5C-69D58D3B8350}"/>
    <cellStyle name="kolona B" xfId="186" xr:uid="{04B01CAD-BF8C-4643-9615-8C68240858F6}"/>
    <cellStyle name="kolona C" xfId="187" xr:uid="{4479E64F-BA7D-42EA-8765-71AD803CF55C}"/>
    <cellStyle name="kolona D" xfId="862" xr:uid="{4CA1C9F6-76FE-4A04-A8E4-457EF3C6BD84}"/>
    <cellStyle name="kolona E" xfId="188" xr:uid="{2E36F4CC-BE2F-4262-BF44-22411136DA75}"/>
    <cellStyle name="kolona F" xfId="189" xr:uid="{2A8BD0D7-8532-4A7C-81F4-594153A9BC6B}"/>
    <cellStyle name="kolona G" xfId="190" xr:uid="{90DB0B06-C78B-455C-9A7C-F58F287AFCAF}"/>
    <cellStyle name="kolona H" xfId="191" xr:uid="{49F5C199-E822-492F-9B70-701696371F7E}"/>
    <cellStyle name="Linked Cell 2" xfId="863" xr:uid="{7C239828-4978-478E-AF32-4997EE89BA3E}"/>
    <cellStyle name="Loše 2" xfId="192" xr:uid="{12D2EFE1-5843-4A1C-BDF8-9DD2FE744848}"/>
    <cellStyle name="Loše 3" xfId="193" xr:uid="{4291FD2C-2E03-4D8D-9E42-18AB148ED7BD}"/>
    <cellStyle name="merge" xfId="864" xr:uid="{1A6FA4F9-F18D-4833-BE0A-D3E92A538D7C}"/>
    <cellStyle name="Naslov 1 2" xfId="194" xr:uid="{F36CFD27-C882-4E3A-8B41-327E8A6A5454}"/>
    <cellStyle name="Naslov 1 2 2" xfId="865" xr:uid="{C2F8C327-2A6B-464C-A84E-5AEB0A9A9F0B}"/>
    <cellStyle name="Naslov 1 3" xfId="195" xr:uid="{2A329769-7CD1-4323-B6B2-F8A213D14F15}"/>
    <cellStyle name="Naslov 2 2" xfId="196" xr:uid="{1C94DB47-A9E7-495D-AE59-D77E9C094EF1}"/>
    <cellStyle name="Naslov 2 3" xfId="197" xr:uid="{2530B533-C497-4949-8CA1-02EFAAF4149E}"/>
    <cellStyle name="Naslov 3 2" xfId="198" xr:uid="{3094609F-D9A5-49C4-A71E-DEB38D54F9BA}"/>
    <cellStyle name="Naslov 3 3" xfId="199" xr:uid="{349C28AE-BD7B-42C7-8FFD-E44A449F52A1}"/>
    <cellStyle name="Naslov 4 2" xfId="200" xr:uid="{701371BA-9FC6-4899-AC21-0A45F9BE98E1}"/>
    <cellStyle name="Naslov 4 3" xfId="201" xr:uid="{627E541E-A310-48C1-B389-7B12CACB0C6E}"/>
    <cellStyle name="Naslov 5" xfId="202" xr:uid="{E03402AD-F4C4-4DAD-8670-C824EE6B6C9F}"/>
    <cellStyle name="Naslov 6" xfId="203" xr:uid="{F9E74B1F-6D97-4122-8BD0-6C7788533542}"/>
    <cellStyle name="Naslov 8" xfId="1074" xr:uid="{8B689018-B970-4305-BDE3-419F34CECF3B}"/>
    <cellStyle name="Navadno 10" xfId="204" xr:uid="{8AE08058-C2DF-4B3E-8BDC-992BA6EA8D72}"/>
    <cellStyle name="Navadno 10 2" xfId="205" xr:uid="{99CCBFD3-AD5C-4B4E-908F-13A87175315F}"/>
    <cellStyle name="Navadno 18 2" xfId="206" xr:uid="{EBA4204C-3072-4BCD-A789-9BB906CC0D9F}"/>
    <cellStyle name="Navadno 18 3" xfId="207" xr:uid="{A4B05E4D-3A70-4258-838D-09FA35AFA737}"/>
    <cellStyle name="Navadno 19 2" xfId="208" xr:uid="{C31B9659-A837-456C-9947-EE3530FFBD77}"/>
    <cellStyle name="Navadno 19 3" xfId="209" xr:uid="{E4487D9B-13DF-4EC9-B977-FDF0FF3FDA54}"/>
    <cellStyle name="Navadno 2 2" xfId="210" xr:uid="{CFAD4FB0-B013-40B8-A676-FC3564E19181}"/>
    <cellStyle name="Navadno 2 3" xfId="211" xr:uid="{B779DC6B-6F57-47A0-A6E9-7A6914B08B07}"/>
    <cellStyle name="Navadno 2 4" xfId="212" xr:uid="{4381B273-9A9D-4280-B129-9D49C4F541C5}"/>
    <cellStyle name="Navadno 2 5" xfId="213" xr:uid="{509FAF3E-5AF9-4D94-8B3A-2E541011FFE8}"/>
    <cellStyle name="Navadno 2 6" xfId="214" xr:uid="{767BCCA1-7176-48B5-A077-5430DF9E1FF7}"/>
    <cellStyle name="Navadno 20 2" xfId="215" xr:uid="{1BFC5617-1A1C-44CE-9EC7-4FD2C1F44BD2}"/>
    <cellStyle name="Navadno 20 3" xfId="216" xr:uid="{2C6CB296-0A97-417A-9FEB-399A0E81C194}"/>
    <cellStyle name="Navadno 25" xfId="217" xr:uid="{64D5DEAC-836C-4819-A003-75FE2B5D9684}"/>
    <cellStyle name="Navadno 25 10" xfId="218" xr:uid="{F667C999-183F-4EC9-B853-D22CC65CEB47}"/>
    <cellStyle name="Navadno 25 2" xfId="219" xr:uid="{3803247A-437F-4319-9F44-7DD014353B5A}"/>
    <cellStyle name="Navadno 25 3" xfId="220" xr:uid="{7A3ACAAB-6B60-4589-9274-7EEF6BD2F1BF}"/>
    <cellStyle name="Navadno 25 4" xfId="221" xr:uid="{AB76F149-D359-4B7A-AA84-6D88E457CAA7}"/>
    <cellStyle name="Navadno 25 5" xfId="222" xr:uid="{B7B559F7-5F35-4450-A2C2-0D16C95A348D}"/>
    <cellStyle name="Navadno 25 6" xfId="223" xr:uid="{5A027538-7A5D-4E73-83A9-95914E409925}"/>
    <cellStyle name="Navadno 25 7" xfId="224" xr:uid="{A63B83C4-1A07-4D17-8AA5-77402F2FB707}"/>
    <cellStyle name="Navadno 25 8" xfId="225" xr:uid="{C783FC4C-8F38-4188-91A3-C1B76D03EAB5}"/>
    <cellStyle name="Navadno 25 9" xfId="226" xr:uid="{FD286A30-0184-4170-A651-0B295298BA88}"/>
    <cellStyle name="Navadno 26" xfId="227" xr:uid="{8EED6799-CA79-433E-AFB4-4DB92E31CCFF}"/>
    <cellStyle name="Navadno 26 10" xfId="228" xr:uid="{51AAA347-DC2D-4D46-9508-4F0977861D47}"/>
    <cellStyle name="Navadno 26 2" xfId="229" xr:uid="{1C68F5EA-7C4D-4FA6-8053-45A1BA89FF64}"/>
    <cellStyle name="Navadno 26 3" xfId="230" xr:uid="{A3021E70-1155-42F3-8673-BC6D858E117F}"/>
    <cellStyle name="Navadno 26 4" xfId="231" xr:uid="{7003C8BD-C822-4D97-B999-EB05DD275E3B}"/>
    <cellStyle name="Navadno 26 5" xfId="232" xr:uid="{071190E1-DD1F-457E-A85E-25DEDA2ED222}"/>
    <cellStyle name="Navadno 26 6" xfId="233" xr:uid="{1E35CE65-7F70-47BA-9CA6-990D173194E2}"/>
    <cellStyle name="Navadno 26 7" xfId="234" xr:uid="{C2871AF7-BA47-4007-94CB-47C69725BBA3}"/>
    <cellStyle name="Navadno 26 8" xfId="235" xr:uid="{C0803B08-CADC-4AAB-928C-850D344AE8ED}"/>
    <cellStyle name="Navadno 26 9" xfId="236" xr:uid="{8E23B1CE-54D3-4916-B582-45A9CB66A2C3}"/>
    <cellStyle name="Navadno 27" xfId="237" xr:uid="{B66664F8-1733-494D-8DE3-90EC0F2F071A}"/>
    <cellStyle name="Navadno 27 10" xfId="238" xr:uid="{0CA98030-D45F-4BB9-A214-8D0C2A254B5B}"/>
    <cellStyle name="Navadno 27 2" xfId="239" xr:uid="{09314D0D-77FD-4E4F-ABC9-46D373283B68}"/>
    <cellStyle name="Navadno 27 3" xfId="240" xr:uid="{9D707F6D-8AD4-4443-B3C8-A9566617DCFD}"/>
    <cellStyle name="Navadno 27 4" xfId="241" xr:uid="{C3D10B06-167C-45E7-BD12-8FDF7E318396}"/>
    <cellStyle name="Navadno 27 5" xfId="242" xr:uid="{27B058A8-5A36-488E-B542-BA9F07B06E3E}"/>
    <cellStyle name="Navadno 27 6" xfId="243" xr:uid="{2EE4271D-B130-4431-9EFE-3BE9208A4D5C}"/>
    <cellStyle name="Navadno 27 7" xfId="244" xr:uid="{65C6AB98-DBD8-4322-98FA-11E8BB60EFB9}"/>
    <cellStyle name="Navadno 27 8" xfId="245" xr:uid="{70BDCAFA-8E47-4FE6-A328-E403AB5E3222}"/>
    <cellStyle name="Navadno 27 9" xfId="246" xr:uid="{7030BCDA-D6F8-43C6-BDAC-9FBFE5301000}"/>
    <cellStyle name="Navadno 28" xfId="247" xr:uid="{184A7FC4-8C8F-4A3A-98FD-47364AC82096}"/>
    <cellStyle name="Navadno 28 10" xfId="248" xr:uid="{E8E847E6-05DF-4C8D-8A38-4DBB6CC37D41}"/>
    <cellStyle name="Navadno 28 10 2" xfId="249" xr:uid="{DD4FA1A3-04A7-4D07-9CD9-36B5D95BDDCE}"/>
    <cellStyle name="Navadno 28 11" xfId="250" xr:uid="{C461E370-9B5A-4884-9424-8036F84543CF}"/>
    <cellStyle name="Navadno 28 2" xfId="251" xr:uid="{5C593488-0A9A-41B6-8305-6C8AAED82E86}"/>
    <cellStyle name="Navadno 28 2 2" xfId="252" xr:uid="{D772209F-6FA2-4D64-A556-57D7690EAE61}"/>
    <cellStyle name="Navadno 28 3" xfId="253" xr:uid="{CA5C8601-891B-42DE-90E3-5BED1E455497}"/>
    <cellStyle name="Navadno 28 3 2" xfId="254" xr:uid="{65277EC6-45E1-4542-B2D3-CF66EC366647}"/>
    <cellStyle name="Navadno 28 4" xfId="255" xr:uid="{EAF0F6A9-81A5-447C-87FB-FC49B67BEC3C}"/>
    <cellStyle name="Navadno 28 4 2" xfId="256" xr:uid="{FBD22281-4ED7-45FF-9FC3-7A1667ED12E8}"/>
    <cellStyle name="Navadno 28 5" xfId="257" xr:uid="{6195D89A-6523-4E02-8CE3-725B510C16AD}"/>
    <cellStyle name="Navadno 28 5 2" xfId="258" xr:uid="{DF0C7A96-5B5C-423E-BAE4-CFFF0DBA7BE0}"/>
    <cellStyle name="Navadno 28 6" xfId="259" xr:uid="{2489EF0E-532B-4D55-A805-1359DD90C331}"/>
    <cellStyle name="Navadno 28 6 2" xfId="260" xr:uid="{B080EB86-9180-44D1-8E18-A1E10BECFE15}"/>
    <cellStyle name="Navadno 28 7" xfId="261" xr:uid="{C4DF452D-0259-46C4-BBEA-55C5E3F1DDE1}"/>
    <cellStyle name="Navadno 28 7 2" xfId="262" xr:uid="{7F1CC155-D977-4F27-9FB2-111DD8EAE98E}"/>
    <cellStyle name="Navadno 28 8" xfId="263" xr:uid="{C49A9C31-E7A1-49EE-9624-B674C5DFEC71}"/>
    <cellStyle name="Navadno 28 8 2" xfId="264" xr:uid="{32D74F51-8541-4F92-804D-A78DB1DA34B0}"/>
    <cellStyle name="Navadno 28 9" xfId="265" xr:uid="{6A6E12D7-FD42-4329-8AC1-D8AFC51BE6BB}"/>
    <cellStyle name="Navadno 28 9 2" xfId="266" xr:uid="{2A9A4192-B94C-491E-A2C4-58C29CF65A3E}"/>
    <cellStyle name="Navadno 29" xfId="267" xr:uid="{4F009210-CF66-47C2-A547-B67A2E646B3A}"/>
    <cellStyle name="Navadno 29 10" xfId="268" xr:uid="{75A26643-559E-4AFA-A7E0-B74073DB5121}"/>
    <cellStyle name="Navadno 29 2" xfId="269" xr:uid="{78D80FD5-21B5-438C-904C-FE4B91B3138B}"/>
    <cellStyle name="Navadno 29 3" xfId="270" xr:uid="{36F28E44-4BED-4D93-9552-39BA4E8D070A}"/>
    <cellStyle name="Navadno 29 4" xfId="271" xr:uid="{B963EDDC-E1E2-445D-AED0-4D18853678DA}"/>
    <cellStyle name="Navadno 29 5" xfId="272" xr:uid="{00E90C0E-0783-4585-8036-53650EB1408B}"/>
    <cellStyle name="Navadno 29 6" xfId="273" xr:uid="{7958241F-8F83-4082-A967-AA65F9F32AF8}"/>
    <cellStyle name="Navadno 29 7" xfId="274" xr:uid="{39D8B04E-B89E-4241-80C9-9DBE52151EA6}"/>
    <cellStyle name="Navadno 29 8" xfId="275" xr:uid="{9CF9820F-18CF-4394-AAA0-853B098C245E}"/>
    <cellStyle name="Navadno 29 9" xfId="276" xr:uid="{7FEACD6C-F609-4C70-9FBC-0D9F496AB83A}"/>
    <cellStyle name="Navadno 3 2" xfId="277" xr:uid="{BE421038-636D-434A-B159-47E2D0847CFA}"/>
    <cellStyle name="Navadno 3 3" xfId="278" xr:uid="{5E4345BD-001F-48C6-BA35-5AF9111B0165}"/>
    <cellStyle name="Navadno 3 4" xfId="279" xr:uid="{398A0777-5EDF-47D7-B10C-52A43488B30E}"/>
    <cellStyle name="Navadno 3 5" xfId="280" xr:uid="{13F64091-C34D-44F2-8E7D-826F679375BA}"/>
    <cellStyle name="Navadno 3 6" xfId="281" xr:uid="{01E040B0-292F-4145-AE2E-CAFF24323B38}"/>
    <cellStyle name="Navadno 30" xfId="282" xr:uid="{79EE35D3-720A-47A8-A331-92BFAF568DAE}"/>
    <cellStyle name="Navadno 30 10" xfId="283" xr:uid="{8AFAFEAD-3515-4DB3-817B-4BF00B52A159}"/>
    <cellStyle name="Navadno 30 2" xfId="284" xr:uid="{5F3ED03C-3ED2-4620-8476-35062EF110A8}"/>
    <cellStyle name="Navadno 30 3" xfId="285" xr:uid="{A0A5F3D5-9617-4DBB-A241-A1F8C16964AF}"/>
    <cellStyle name="Navadno 30 4" xfId="286" xr:uid="{442A5F11-4D61-44C5-9198-5A9E9FDFD5D9}"/>
    <cellStyle name="Navadno 30 5" xfId="287" xr:uid="{830A84A6-6837-4A0C-94EE-B22A9330FB2C}"/>
    <cellStyle name="Navadno 30 6" xfId="288" xr:uid="{FDAB27D9-ED75-4341-AD0C-4DB2336663FD}"/>
    <cellStyle name="Navadno 30 7" xfId="289" xr:uid="{8359611C-C9A9-4B55-9B67-D80C09AE56C0}"/>
    <cellStyle name="Navadno 30 8" xfId="290" xr:uid="{D71EC6E6-CFA1-41C2-AE16-2FC8F5E3AC4D}"/>
    <cellStyle name="Navadno 30 9" xfId="291" xr:uid="{7213F1D2-2446-43CC-9024-42A9919B6ECF}"/>
    <cellStyle name="Navadno 32" xfId="292" xr:uid="{C14AC2DA-3051-4DE8-ABC2-A4909F0535E4}"/>
    <cellStyle name="Navadno 32 10" xfId="293" xr:uid="{CB9C9914-6E67-4611-916A-D90B76131263}"/>
    <cellStyle name="Navadno 32 2" xfId="294" xr:uid="{5A3299A8-7134-4EDE-B008-DC751849B84B}"/>
    <cellStyle name="Navadno 32 3" xfId="295" xr:uid="{CA2F4767-C07D-4F95-BB04-0298884A88C3}"/>
    <cellStyle name="Navadno 32 4" xfId="296" xr:uid="{313DEC8D-C833-4CE0-8495-B9B2E5EE9A15}"/>
    <cellStyle name="Navadno 32 5" xfId="297" xr:uid="{16B7E5CD-EE1E-4037-B8A8-C2D5F589CE35}"/>
    <cellStyle name="Navadno 32 6" xfId="298" xr:uid="{135A3514-D3B9-40F5-A21B-A1C629CB6D5B}"/>
    <cellStyle name="Navadno 32 7" xfId="299" xr:uid="{131716C3-2850-40DC-9AA7-9F00C3FFCDAF}"/>
    <cellStyle name="Navadno 32 8" xfId="300" xr:uid="{672D79E3-3282-453F-ADAE-C0710C54513B}"/>
    <cellStyle name="Navadno 32 9" xfId="301" xr:uid="{D0D04CFA-2122-4259-96BB-FB8ABB60808F}"/>
    <cellStyle name="Navadno 33" xfId="302" xr:uid="{89AFB1C7-4505-4551-BD97-C0F9CE7C0648}"/>
    <cellStyle name="Navadno 33 10" xfId="303" xr:uid="{B482042E-A04F-48AA-99A1-FF023BC249F0}"/>
    <cellStyle name="Navadno 33 10 2" xfId="304" xr:uid="{EB3AAC1C-69FE-432D-9EE2-9A8A38756378}"/>
    <cellStyle name="Navadno 33 11" xfId="305" xr:uid="{ECBD864C-67A7-4267-B206-AC8540F5A9E9}"/>
    <cellStyle name="Navadno 33 2" xfId="306" xr:uid="{9E3F5595-FA47-4B13-95D6-D9181C1B13E0}"/>
    <cellStyle name="Navadno 33 2 2" xfId="307" xr:uid="{A073A849-5720-4955-A6C6-020213CDA2E6}"/>
    <cellStyle name="Navadno 33 3" xfId="308" xr:uid="{EF606FAA-5EF3-4CE9-BAE1-84AA9DF1EDA4}"/>
    <cellStyle name="Navadno 33 3 2" xfId="309" xr:uid="{6F778517-F126-44B4-87E4-1210AA659E03}"/>
    <cellStyle name="Navadno 33 4" xfId="310" xr:uid="{9E17CE45-4E69-4116-85CF-3A4F117A4706}"/>
    <cellStyle name="Navadno 33 4 2" xfId="311" xr:uid="{71CC2C3E-6120-40B5-8DBA-9C35325D4629}"/>
    <cellStyle name="Navadno 33 5" xfId="312" xr:uid="{27FF6F18-45F4-448D-B7C6-CFB7B5500E0E}"/>
    <cellStyle name="Navadno 33 5 2" xfId="313" xr:uid="{B36589B0-63C5-4F61-8406-22EA8B853FA4}"/>
    <cellStyle name="Navadno 33 6" xfId="314" xr:uid="{043C7B33-0F40-4208-98A0-B9F83353FF42}"/>
    <cellStyle name="Navadno 33 6 2" xfId="315" xr:uid="{68E49575-091D-49C1-B291-C20B2690323D}"/>
    <cellStyle name="Navadno 33 7" xfId="316" xr:uid="{6860649C-2F3E-44E6-820D-3A6FB7839069}"/>
    <cellStyle name="Navadno 33 7 2" xfId="317" xr:uid="{45A79190-872D-4EBB-A197-58516E5E3632}"/>
    <cellStyle name="Navadno 33 8" xfId="318" xr:uid="{60DF23E0-219D-4E92-8F05-832E1A34B26D}"/>
    <cellStyle name="Navadno 33 8 2" xfId="319" xr:uid="{6E85BDCC-4098-462E-B750-294BB4441AB0}"/>
    <cellStyle name="Navadno 33 9" xfId="320" xr:uid="{49D96064-6D4A-4A19-B782-EB076515D5E9}"/>
    <cellStyle name="Navadno 33 9 2" xfId="321" xr:uid="{57847108-CAEE-44C8-9A67-CD0BAD4AD792}"/>
    <cellStyle name="Navadno 34" xfId="322" xr:uid="{71BC014A-98A3-4D7F-BFDC-9DEA801507A0}"/>
    <cellStyle name="Navadno 34 10" xfId="323" xr:uid="{45B6B72B-04B6-4C8C-8849-4319948693B2}"/>
    <cellStyle name="Navadno 34 10 2" xfId="324" xr:uid="{3774FE28-9F0A-4F8C-8702-5AF9D1F475F1}"/>
    <cellStyle name="Navadno 34 11" xfId="325" xr:uid="{B67E626F-8338-490B-BCE1-4D3199337FAB}"/>
    <cellStyle name="Navadno 34 2" xfId="326" xr:uid="{6EDCE872-72D8-4D80-BF64-9AE1B16080C6}"/>
    <cellStyle name="Navadno 34 2 2" xfId="327" xr:uid="{5B47C84A-7A62-4151-B592-34B6EB1756E5}"/>
    <cellStyle name="Navadno 34 3" xfId="328" xr:uid="{A1FF2E34-F0E9-430D-A782-5BCE49E01D32}"/>
    <cellStyle name="Navadno 34 3 2" xfId="329" xr:uid="{CE831505-1203-47F6-98F5-E43A70D2D041}"/>
    <cellStyle name="Navadno 34 4" xfId="330" xr:uid="{FB932E86-2C18-4259-9842-9C275062B97A}"/>
    <cellStyle name="Navadno 34 4 2" xfId="331" xr:uid="{D3F74921-2517-4898-85AD-8A91888E1F3C}"/>
    <cellStyle name="Navadno 34 5" xfId="332" xr:uid="{8E223D5C-3BF4-4146-AE69-D9B6564C7F8A}"/>
    <cellStyle name="Navadno 34 5 2" xfId="333" xr:uid="{A1328101-9F26-4CBE-8497-F386B33035AE}"/>
    <cellStyle name="Navadno 34 6" xfId="334" xr:uid="{DC861C27-F46D-4376-A46A-EE469596C379}"/>
    <cellStyle name="Navadno 34 6 2" xfId="335" xr:uid="{344087B5-C074-4C7A-BE92-952C891AA24A}"/>
    <cellStyle name="Navadno 34 7" xfId="336" xr:uid="{C147CBE2-048A-4A1F-9DF7-A264962BF8E0}"/>
    <cellStyle name="Navadno 34 7 2" xfId="337" xr:uid="{C907FCDE-2D7D-4028-A372-74CFCECE004F}"/>
    <cellStyle name="Navadno 34 8" xfId="338" xr:uid="{7E4CCF48-3DDF-4BEA-AA4B-C1164B4C855A}"/>
    <cellStyle name="Navadno 34 8 2" xfId="339" xr:uid="{7B9B5165-BCC5-4C10-82DF-C3B04C1BC96F}"/>
    <cellStyle name="Navadno 34 9" xfId="340" xr:uid="{CEBEA415-078C-4E14-B952-AD01B5E782A4}"/>
    <cellStyle name="Navadno 34 9 2" xfId="341" xr:uid="{30B2372A-46B3-4061-A069-BFBF6F5E05F9}"/>
    <cellStyle name="Navadno 36 10" xfId="342" xr:uid="{A396466C-C037-4623-A131-8C4D7A1B2207}"/>
    <cellStyle name="Navadno 36 10 2" xfId="343" xr:uid="{49792D1D-961C-4194-8D48-F0107FB7549B}"/>
    <cellStyle name="Navadno 36 2" xfId="344" xr:uid="{9A2CCDD1-053A-461A-9C66-34D4C41C9A36}"/>
    <cellStyle name="Navadno 36 2 2" xfId="345" xr:uid="{F97AA96A-CFDF-4CC5-8C6F-F3E31F19DA26}"/>
    <cellStyle name="Navadno 36 3" xfId="346" xr:uid="{4EC24E7A-B6E3-4A29-B8C6-92A3D50CB4D7}"/>
    <cellStyle name="Navadno 36 3 2" xfId="347" xr:uid="{3612D10B-DC26-415F-984E-42C241E2B383}"/>
    <cellStyle name="Navadno 36 4" xfId="348" xr:uid="{06582606-C898-4B93-AF88-DAC95A81ED14}"/>
    <cellStyle name="Navadno 36 4 2" xfId="349" xr:uid="{9EF2D12A-0B28-4E19-93E6-1534B1AADC9F}"/>
    <cellStyle name="Navadno 36 5" xfId="350" xr:uid="{0E449F8A-A654-4B1B-B31A-FBB6B8814C51}"/>
    <cellStyle name="Navadno 36 5 2" xfId="351" xr:uid="{741AC378-2870-4160-83F9-6FDE4DF4C999}"/>
    <cellStyle name="Navadno 36 6" xfId="352" xr:uid="{65CB2DBB-46E9-4225-8F73-3A5AAF2A8E41}"/>
    <cellStyle name="Navadno 36 6 2" xfId="353" xr:uid="{5F949F09-5355-4D75-B9DF-4F07A8C2B5B2}"/>
    <cellStyle name="Navadno 36 7" xfId="354" xr:uid="{41754784-BD77-4584-B632-5A5A87041CA7}"/>
    <cellStyle name="Navadno 36 7 2" xfId="355" xr:uid="{36CED06A-B757-4CAF-A60A-E71C7B378821}"/>
    <cellStyle name="Navadno 36 8" xfId="356" xr:uid="{7948AAFF-02FA-4DEF-859C-FE95CAE5B691}"/>
    <cellStyle name="Navadno 36 8 2" xfId="357" xr:uid="{133C6367-00B8-489A-AF9C-0B2DD58B269F}"/>
    <cellStyle name="Navadno 36 9" xfId="358" xr:uid="{F954DC71-93A7-43D2-AAC2-88E8606AFDE5}"/>
    <cellStyle name="Navadno 36 9 2" xfId="359" xr:uid="{C7964EA6-E6B4-4A1F-BE69-49777EDF53E1}"/>
    <cellStyle name="Navadno 38" xfId="360" xr:uid="{D2DEE25A-FB32-4C50-9492-B347F2BB25DC}"/>
    <cellStyle name="Navadno 38 2" xfId="361" xr:uid="{AFAA4180-DA6B-4026-8C26-AC01C8BF395D}"/>
    <cellStyle name="Navadno 39" xfId="362" xr:uid="{76571D98-F870-4E2D-82EB-1827C777ED10}"/>
    <cellStyle name="Navadno 39 2" xfId="363" xr:uid="{C9969009-D854-4E4B-875D-6099C6365CF8}"/>
    <cellStyle name="Navadno 4" xfId="364" xr:uid="{394CE76E-7E78-47F5-B56A-9B240CBCA18F}"/>
    <cellStyle name="Navadno 4 10" xfId="365" xr:uid="{2FDDEBFC-B643-42D4-8980-D4ABAE127F07}"/>
    <cellStyle name="Navadno 4 10 2" xfId="366" xr:uid="{ADA1FC6F-D249-4AC7-BF9E-E74501275D74}"/>
    <cellStyle name="Navadno 4 11" xfId="367" xr:uid="{17FA9646-BC32-4C80-904B-389C42B7CCA0}"/>
    <cellStyle name="Navadno 4 11 2" xfId="368" xr:uid="{767DEBE4-EB8E-494A-B72E-C5A33455ACE1}"/>
    <cellStyle name="Navadno 4 12" xfId="369" xr:uid="{56FA0617-45FA-4DEB-A193-8C7856D64EC1}"/>
    <cellStyle name="Navadno 4 12 2" xfId="370" xr:uid="{C30AB1A3-A9D4-479E-AE52-7D8CFE2896BE}"/>
    <cellStyle name="Navadno 4 13" xfId="371" xr:uid="{87E43DCC-BA01-4561-ABA2-55C763FB331E}"/>
    <cellStyle name="Navadno 4 13 2" xfId="372" xr:uid="{EFBC8EC0-29C1-4DB0-A504-4DE752E6FC9C}"/>
    <cellStyle name="Navadno 4 14" xfId="373" xr:uid="{23B9FD3B-66A7-4951-AE57-CA098BC4BC33}"/>
    <cellStyle name="Navadno 4 14 2" xfId="374" xr:uid="{58135928-FDA2-4367-9B53-EAB0C59D106A}"/>
    <cellStyle name="Navadno 4 15" xfId="375" xr:uid="{341ACC19-4A17-4CD5-BC0B-D5D5525BC798}"/>
    <cellStyle name="Navadno 4 15 2" xfId="376" xr:uid="{97BCF9C6-DE7E-4AE8-A321-AA0BE53307D1}"/>
    <cellStyle name="Navadno 4 16" xfId="377" xr:uid="{5009756D-0BD7-439F-8C7D-7A49F495717C}"/>
    <cellStyle name="Navadno 4 17" xfId="378" xr:uid="{E7A866BA-79AD-4BF2-AEA5-10882D507739}"/>
    <cellStyle name="Navadno 4 18" xfId="379" xr:uid="{8D30D3B6-1126-49C4-BDF3-D9EBDC6BA17E}"/>
    <cellStyle name="Navadno 4 2" xfId="380" xr:uid="{1369A168-D1BD-4CEC-AD09-858F5900370C}"/>
    <cellStyle name="Navadno 4 3" xfId="381" xr:uid="{8628C310-A267-45DF-8CFF-9DF9CE1EDED2}"/>
    <cellStyle name="Navadno 4 4" xfId="382" xr:uid="{5FF5C414-B3BD-4625-9FEC-CE56563E4D34}"/>
    <cellStyle name="Navadno 4 5" xfId="383" xr:uid="{CF8D85CE-FB6D-4DDB-B7B8-5C4D88CD2766}"/>
    <cellStyle name="Navadno 4 5 2" xfId="384" xr:uid="{02F1C4C6-F231-4ADF-8193-F3CA4B235972}"/>
    <cellStyle name="Navadno 4 6" xfId="385" xr:uid="{A92696D0-4F43-4643-85F7-628735F80B7F}"/>
    <cellStyle name="Navadno 4 6 2" xfId="386" xr:uid="{EC2DA5F0-8AC7-4E1E-BED4-3E42966DA7FF}"/>
    <cellStyle name="Navadno 4 7" xfId="387" xr:uid="{E69BD7B8-2B12-4FF4-B28C-FA856EB227C2}"/>
    <cellStyle name="Navadno 4 7 2" xfId="388" xr:uid="{FD811F33-E736-4D52-9EF8-9DE5998B53A6}"/>
    <cellStyle name="Navadno 4 8" xfId="389" xr:uid="{159CB8B2-CBEB-41B7-96E0-7F3D0301808D}"/>
    <cellStyle name="Navadno 4 8 2" xfId="390" xr:uid="{568A713E-0A81-4EBC-8E9C-2A595B42207A}"/>
    <cellStyle name="Navadno 4 9" xfId="391" xr:uid="{CD35FCFA-8D5E-40DE-8F08-C74A401B5F8C}"/>
    <cellStyle name="Navadno 4 9 2" xfId="392" xr:uid="{12E97D44-0019-4F9E-AD31-D7BE5B953AF9}"/>
    <cellStyle name="Navadno 40" xfId="393" xr:uid="{886D234C-7814-4CB5-BDAA-57BA66414034}"/>
    <cellStyle name="Navadno 40 2" xfId="394" xr:uid="{729B83A4-9F3C-4571-A074-E3B7F8189EC1}"/>
    <cellStyle name="Navadno 41" xfId="395" xr:uid="{7917A230-3E74-4579-B1F8-4259894078C3}"/>
    <cellStyle name="Navadno 41 2" xfId="396" xr:uid="{EC797F5E-C921-4C66-B0D2-AB430FC8135F}"/>
    <cellStyle name="Navadno 49" xfId="397" xr:uid="{44ACD454-D05B-428A-89C5-28CD95739054}"/>
    <cellStyle name="Navadno 49 2" xfId="398" xr:uid="{B80F9FCD-8533-4E8E-8D81-47A5E224AA0B}"/>
    <cellStyle name="Navadno 5 2" xfId="399" xr:uid="{F90C6B2E-5728-4E5B-8895-6F280D266DCF}"/>
    <cellStyle name="Navadno 5 3" xfId="400" xr:uid="{2732DBD6-8FE1-445E-BC9A-D0555623B2DA}"/>
    <cellStyle name="Navadno 5 4" xfId="401" xr:uid="{B32051FE-9A1C-41E4-92B4-8B3576DDD451}"/>
    <cellStyle name="Navadno 5 5" xfId="402" xr:uid="{30C55612-03CE-4899-AEC9-EBC84BC6910E}"/>
    <cellStyle name="Navadno 5 6" xfId="403" xr:uid="{2D9F67E8-93DA-47F4-AB74-0ADAD37E703B}"/>
    <cellStyle name="Navadno 50" xfId="404" xr:uid="{879DCE80-5497-4302-A4CB-9984DCED783C}"/>
    <cellStyle name="Navadno 50 2" xfId="405" xr:uid="{0CA2326B-469D-4A96-8854-E19B80D57EF8}"/>
    <cellStyle name="Navadno 7" xfId="406" xr:uid="{871FCAF3-8D79-4720-A32E-678170FFA166}"/>
    <cellStyle name="Navadno 7 2" xfId="407" xr:uid="{754E779F-2F97-4972-91FC-E9B26923D6E6}"/>
    <cellStyle name="Navadno 8" xfId="408" xr:uid="{484FBA80-E00E-4982-AF7A-C9E60B1522F0}"/>
    <cellStyle name="Navadno 8 2" xfId="409" xr:uid="{CB7CED74-C1D6-4972-B5BD-5F250E01E942}"/>
    <cellStyle name="Navadno 9" xfId="410" xr:uid="{645DF9A6-39F5-411F-8F0A-37644D0649A2}"/>
    <cellStyle name="Navadno 9 2" xfId="411" xr:uid="{9675A013-CD02-46CB-B9CC-916F989DBC94}"/>
    <cellStyle name="Navadno_HIPER jaka struja" xfId="412" xr:uid="{5440BCFC-583B-4952-8BF3-E3B0BF7C69D4}"/>
    <cellStyle name="Neutral 2" xfId="866" xr:uid="{C02DADBB-762A-4F37-9630-43954D69FE21}"/>
    <cellStyle name="Neutralno 2" xfId="413" xr:uid="{B735FF7E-D282-464C-B7FC-A5E944A46A11}"/>
    <cellStyle name="Neutralno 3" xfId="414" xr:uid="{191B36CC-94CE-4795-81F3-486385606E46}"/>
    <cellStyle name="Normal - bold" xfId="1068" xr:uid="{607C9084-E271-4AB1-B604-4F3A6432B930}"/>
    <cellStyle name="Normal 10" xfId="4" xr:uid="{00000000-0005-0000-0000-000001000000}"/>
    <cellStyle name="Normal 10 10" xfId="83" xr:uid="{7A96AD9E-96BB-40BD-8E20-3DA11266FB00}"/>
    <cellStyle name="Normal 10 10 2" xfId="1032" xr:uid="{EDEFAC72-AB99-42B3-8AB9-C16DC6D1ABAA}"/>
    <cellStyle name="Normal 10 2" xfId="868" xr:uid="{C9EF2D4B-0807-49A4-869F-2AE1A165D3E2}"/>
    <cellStyle name="Normal 10 2 2 2 2" xfId="869" xr:uid="{18F44D59-DBD4-40DB-82DB-2BE3BA7C9C41}"/>
    <cellStyle name="Normal 10 3" xfId="867" xr:uid="{6A419D8B-43E9-4211-BB56-9DC426040EAA}"/>
    <cellStyle name="Normal 11" xfId="15" xr:uid="{91A6A49B-E90B-4B33-9CD9-4D08A97FE66E}"/>
    <cellStyle name="Normal 11 2" xfId="730" xr:uid="{B2348F7B-198F-4800-8276-111337163744}"/>
    <cellStyle name="Normal 11 3" xfId="1062" xr:uid="{7E5B52A6-1D93-4BCF-92A8-2323707EA73F}"/>
    <cellStyle name="Normal 12" xfId="16" xr:uid="{E7C743DB-CC77-4A2E-82F2-27F0B1C1742D}"/>
    <cellStyle name="Normal 12 2" xfId="871" xr:uid="{9520BE8E-7715-44F3-9962-C494CC0F4B3A}"/>
    <cellStyle name="Normal 12 3" xfId="870" xr:uid="{022BDF7D-68DE-456D-9AE0-9895947B0904}"/>
    <cellStyle name="Normal 13" xfId="17" xr:uid="{37CA5465-8A6B-4F51-BBC9-6E93B8D34CAD}"/>
    <cellStyle name="Normal 13 2" xfId="729" xr:uid="{57BC9722-E09C-4076-8F61-312F8EA1651B}"/>
    <cellStyle name="Normal 13 3" xfId="872" xr:uid="{A06E9D51-0B2F-48B4-8B63-25CD05FF419B}"/>
    <cellStyle name="Normal 14" xfId="690" xr:uid="{0988FB96-9337-4049-A184-425F33423910}"/>
    <cellStyle name="Normal 14 2" xfId="874" xr:uid="{252C0B3F-7E9F-483E-8F1D-4FFDC4D34BE2}"/>
    <cellStyle name="Normal 14 2 2" xfId="875" xr:uid="{77DFFD0C-2C43-45EE-86E8-DDACA92D3969}"/>
    <cellStyle name="Normal 14 3" xfId="873" xr:uid="{0AAA3711-C8F3-419C-AAA6-9BA462390D9A}"/>
    <cellStyle name="Normal 15" xfId="3" xr:uid="{00000000-0005-0000-0000-000002000000}"/>
    <cellStyle name="Normal 15 2" xfId="415" xr:uid="{D6C5C90A-9A73-4E9C-A391-F9DAABCB1241}"/>
    <cellStyle name="Normal 15 2 2" xfId="877" xr:uid="{ED1C02F1-C5A7-4030-99F2-870A5B1092A6}"/>
    <cellStyle name="Normal 15 3" xfId="878" xr:uid="{25575478-E615-4A05-A0B2-BA7A6A58986B}"/>
    <cellStyle name="Normal 15 4" xfId="876" xr:uid="{EE55BA5B-CECB-4781-A5AA-547E105E53FA}"/>
    <cellStyle name="Normal 16" xfId="18" xr:uid="{D0A6C94D-AE9C-461F-B6CE-2C89F120890A}"/>
    <cellStyle name="Normal 16 2" xfId="417" xr:uid="{CF7AF361-36C7-4C57-A619-A65D322DF605}"/>
    <cellStyle name="Normal 16 3" xfId="879" xr:uid="{9E6157EB-0E28-4CC7-BBA2-63A812E73F49}"/>
    <cellStyle name="Normal 17" xfId="19" xr:uid="{C59B763E-D3AA-4F08-87B8-E4BB27EA4EF3}"/>
    <cellStyle name="Normal 17 2" xfId="881" xr:uid="{9F5A63CC-D345-4206-AABE-DC53739F04F0}"/>
    <cellStyle name="Normal 17 3" xfId="880" xr:uid="{C2850E8D-2BD5-42CD-A699-8364CC287E90}"/>
    <cellStyle name="Normal 18" xfId="20" xr:uid="{1DD898A3-F5F8-4F23-B986-52281C052E97}"/>
    <cellStyle name="Normal 18 2" xfId="731" xr:uid="{5922FF7E-8FBF-460E-BB0B-B87FECCE8455}"/>
    <cellStyle name="Normal 18 2 2" xfId="882" xr:uid="{ED45E898-7B1C-4D2A-8395-F8EDEFA08C8B}"/>
    <cellStyle name="Normal 18 3" xfId="1077" xr:uid="{48340CF7-E072-41CB-B86F-5BACB2FB3FBD}"/>
    <cellStyle name="Normal 18_1-3-Strojarstvo" xfId="883" xr:uid="{B4C5F290-00A7-493F-B8D8-6D8F45A965E0}"/>
    <cellStyle name="Normal 19" xfId="693" xr:uid="{E803EF99-3042-436E-BCDF-7A70D33173EE}"/>
    <cellStyle name="Normal 19 2" xfId="732" xr:uid="{A73DCA63-0FCC-4AF9-9B7B-F49275F19D0C}"/>
    <cellStyle name="Normal 19 2 2" xfId="884" xr:uid="{C6C2AD61-D920-49BC-986B-E9EADA2B6FCA}"/>
    <cellStyle name="Normal 2" xfId="21" xr:uid="{B4D069CA-3E7D-4212-AEB8-4E06DEA07352}"/>
    <cellStyle name="Normal 2 10" xfId="694" xr:uid="{9480E8E2-5F57-4A86-B36F-B2D1CAA600F2}"/>
    <cellStyle name="Normal 2 11" xfId="88" xr:uid="{CAB5FE20-F127-4594-BFA7-85F7F4B561C5}"/>
    <cellStyle name="Normal 2 11 2" xfId="1" xr:uid="{00000000-0005-0000-0000-000003000000}"/>
    <cellStyle name="Normal 2 12" xfId="695" xr:uid="{2B8AEF43-A377-4307-A31E-A85EE6D7386C}"/>
    <cellStyle name="Normal 2 12 2" xfId="1061" xr:uid="{C7CA81DF-93FD-40A1-8C7C-AC9D431370E3}"/>
    <cellStyle name="Normal 2 13" xfId="696" xr:uid="{C20B5B7B-D374-4D6D-AD4F-016C9FB8BB70}"/>
    <cellStyle name="Normal 2 14" xfId="697" xr:uid="{8EC8B42A-5114-4D4F-B967-50F48347598B}"/>
    <cellStyle name="Normal 2 15" xfId="698" xr:uid="{1D862E6A-32D1-4A56-8576-5465D0D9F08A}"/>
    <cellStyle name="Normal 2 16" xfId="699" xr:uid="{661D318D-53B3-4FF3-83B4-1DE02755A7D4}"/>
    <cellStyle name="Normal 2 17" xfId="700" xr:uid="{A240A7C3-7CDE-439E-A087-5E7690421737}"/>
    <cellStyle name="Normal 2 18" xfId="701" xr:uid="{432D68BA-E33F-41FA-8741-92654F869AD3}"/>
    <cellStyle name="Normal 2 19" xfId="702" xr:uid="{60422A70-3C4E-4458-B451-0B04F528707D}"/>
    <cellStyle name="Normal 2 2" xfId="22" xr:uid="{0A4785E2-7653-4047-BD19-04C4CC6997C6}"/>
    <cellStyle name="Normal 2 2 2" xfId="703" xr:uid="{E0AF1B3C-8086-483A-8755-AF5163E5A738}"/>
    <cellStyle name="Normal 2 2 2 2" xfId="625" xr:uid="{0CC0C9BB-F779-447E-91B4-A97687AFFFC8}"/>
    <cellStyle name="Normal 2 2 2 3" xfId="885" xr:uid="{A948E923-B3A4-4669-A77A-27FC51A24788}"/>
    <cellStyle name="Normal 2 2 3" xfId="704" xr:uid="{E2EB4D60-C7A6-45EA-9770-EBA7BA692A7C}"/>
    <cellStyle name="Normal 2 2 4" xfId="886" xr:uid="{3FAD8578-E0BC-4023-A22F-5674B9951E69}"/>
    <cellStyle name="Normal 2 3" xfId="23" xr:uid="{93FD36C0-8408-4095-B7D2-A633CA2ADE96}"/>
    <cellStyle name="Normal 2 3 2" xfId="887" xr:uid="{BCB468A3-21D0-4852-B8E1-51C67CD4DA97}"/>
    <cellStyle name="Normal 2 3 3" xfId="888" xr:uid="{6593864F-4F0B-4F47-91BA-3E16E0268F84}"/>
    <cellStyle name="Normal 2 4" xfId="24" xr:uid="{20F3A52B-A478-4C45-97C5-903EEAF5971A}"/>
    <cellStyle name="Normal 2 4 2" xfId="889" xr:uid="{182E5C2B-7514-4E28-9ED7-6BD0DA67A22B}"/>
    <cellStyle name="Normal 2 4 3" xfId="1072" xr:uid="{2EF81BB4-E3E4-41FC-8D2D-20CA351F5B30}"/>
    <cellStyle name="Normal 2 5" xfId="25" xr:uid="{7F7495B1-76B7-42A6-9AB0-6BC68F7BF334}"/>
    <cellStyle name="Normal 2 6" xfId="26" xr:uid="{CE3E904F-21AE-4DD0-9833-2CCEF3B6D984}"/>
    <cellStyle name="Normal 2 6 2" xfId="890" xr:uid="{18FCCAFB-24BB-4B52-B0D3-FD24A0A640BD}"/>
    <cellStyle name="Normal 2 7" xfId="27" xr:uid="{AF60DC2F-75D5-42C6-AA04-7E844D0E0DF9}"/>
    <cellStyle name="Normal 2 7 2" xfId="583" xr:uid="{316B0EA7-7B4D-40A0-B954-0DFAD422FB52}"/>
    <cellStyle name="Normal 2 7 3" xfId="578" xr:uid="{1CBC0AE8-68B0-48FA-8B3C-616D584F7029}"/>
    <cellStyle name="Normal 2 7 4" xfId="419" xr:uid="{ED6EA403-56ED-44B7-8546-D9800E3CEE1B}"/>
    <cellStyle name="Normal 2 8" xfId="28" xr:uid="{A484BCCE-8F33-4C8B-A211-1C23BE515415}"/>
    <cellStyle name="Normal 2 8 2" xfId="891" xr:uid="{875D22EB-68A7-4F59-B64C-24FF75F75074}"/>
    <cellStyle name="Normal 2 9" xfId="705" xr:uid="{C4517012-04F8-45F2-B04A-7E320E67BBF4}"/>
    <cellStyle name="Normal 2 9 2" xfId="892" xr:uid="{007DEEE8-4717-4A31-9511-D4E6C831789B}"/>
    <cellStyle name="Normal 2_12_09_21 troskovnik_Bratus" xfId="706" xr:uid="{B85CE318-6F4F-44A9-9418-A5D3774DEC0E}"/>
    <cellStyle name="Normal 20" xfId="89" xr:uid="{59E281C5-9E1E-4E50-AC24-B6E029B310E3}"/>
    <cellStyle name="Normal 20 2" xfId="93" xr:uid="{DF190916-B8E3-4364-98EC-913190B9C66D}"/>
    <cellStyle name="Normal 20 3" xfId="893" xr:uid="{115B4069-93AE-4678-8FBC-C9C10878A732}"/>
    <cellStyle name="Normal 21" xfId="29" xr:uid="{326DFD3F-E135-4D3B-AFF2-344244702AE6}"/>
    <cellStyle name="Normal 21 2" xfId="30" xr:uid="{19273141-58E8-4CD8-A976-780F2912BC3E}"/>
    <cellStyle name="Normal 21 2 2" xfId="734" xr:uid="{F13261C6-28B8-4671-A5B6-2BD0734B7320}"/>
    <cellStyle name="Normal 21 3" xfId="31" xr:uid="{31BA11D5-449C-483B-B195-295E779CB51E}"/>
    <cellStyle name="Normal 21 4" xfId="32" xr:uid="{2821EE20-2719-4C45-9341-F0A759D06690}"/>
    <cellStyle name="Normal 21 5" xfId="707" xr:uid="{5D8CE97D-35F8-4BED-B836-F15A111A26C3}"/>
    <cellStyle name="Normal 22" xfId="33" xr:uid="{1D8EAEE2-524F-4521-B1BC-1439869BA358}"/>
    <cellStyle name="Normal 22 2" xfId="894" xr:uid="{B27F6425-9E0B-429F-A421-266F8CFDF247}"/>
    <cellStyle name="Normal 23" xfId="34" xr:uid="{43AAF32D-8085-447F-87AD-4BF825351FC0}"/>
    <cellStyle name="Normal 23 2" xfId="896" xr:uid="{3010D577-8645-4211-93EF-EA8969A3C1E7}"/>
    <cellStyle name="Normal 23 3" xfId="895" xr:uid="{50666B2C-21DC-4702-8E02-6F8F00B0907E}"/>
    <cellStyle name="Normal 24" xfId="35" xr:uid="{6B076E30-313A-472A-9779-57E7E1C0AC48}"/>
    <cellStyle name="Normal 24 2" xfId="897" xr:uid="{48BF5D86-F132-4865-A293-CEECC57DB06D}"/>
    <cellStyle name="Normal 25" xfId="36" xr:uid="{84D88240-59C5-40AB-80F9-0460C9DC2A70}"/>
    <cellStyle name="Normal 25 2" xfId="899" xr:uid="{60E49C5A-B0B1-40EB-BEC9-4D7BC1781B11}"/>
    <cellStyle name="Normal 25 3" xfId="898" xr:uid="{844F185B-E2B0-4837-A9BC-5D3A0FF21693}"/>
    <cellStyle name="Normal 26" xfId="37" xr:uid="{5CF9924D-9B22-4D1A-9494-918EC5CC89AB}"/>
    <cellStyle name="Normal 26 2" xfId="900" xr:uid="{9D55AE63-91D4-4377-8114-2AEDE7BAEA7C}"/>
    <cellStyle name="Normal 27" xfId="901" xr:uid="{EC28FF19-3E86-4A4A-B2DE-F5068D65A687}"/>
    <cellStyle name="Normal 28" xfId="38" xr:uid="{BDA485E1-D3B4-46B1-B52D-0AF135CB6094}"/>
    <cellStyle name="Normal 28 2" xfId="39" xr:uid="{FA878773-2FB0-45A5-88C6-9A71F068B639}"/>
    <cellStyle name="Normal 28 3" xfId="40" xr:uid="{4D0F57BE-1BB5-4736-96A6-797835A151F4}"/>
    <cellStyle name="Normal 28 4" xfId="41" xr:uid="{F7A9CCFD-C6CD-4CA1-B1E5-C3C4C78A4420}"/>
    <cellStyle name="Normal 28 5" xfId="902" xr:uid="{629112CD-E74D-4028-B29F-57638C9896A5}"/>
    <cellStyle name="Normal 29" xfId="42" xr:uid="{3561D0CB-0CA0-461F-9D12-059D63EF0FDE}"/>
    <cellStyle name="Normal 29 2" xfId="735" xr:uid="{94B3E09F-0732-45B0-97D0-64B32D9723A1}"/>
    <cellStyle name="Normal 3" xfId="10" xr:uid="{3E32980B-801F-453E-AF0D-687E63D865C4}"/>
    <cellStyle name="Normal 3 10" xfId="708" xr:uid="{056945F8-7DD3-4AD3-8D32-ABFDBF432C99}"/>
    <cellStyle name="Normal 3 11" xfId="709" xr:uid="{F07006DF-EFE9-4046-BBCC-AFEBEC4C8EB2}"/>
    <cellStyle name="Normal 3 12" xfId="710" xr:uid="{2A5990F2-D387-41F8-BC29-4A7A875E0B92}"/>
    <cellStyle name="Normal 3 13" xfId="733" xr:uid="{86749C50-879D-456F-BA99-56D9DF159C67}"/>
    <cellStyle name="Normal 3 14" xfId="584" xr:uid="{53FB81AC-FF13-4B14-824F-A4279307DA99}"/>
    <cellStyle name="Normal 3 18" xfId="1046" xr:uid="{B09BC28F-4336-4D7B-A72D-4D37163569EE}"/>
    <cellStyle name="Normal 3 2" xfId="43" xr:uid="{023A4A18-3150-4E85-9D76-6F7941B39798}"/>
    <cellStyle name="Normal 3 2 2" xfId="420" xr:uid="{D3CA9B6C-1AA7-4215-99BE-11DC096DCD4A}"/>
    <cellStyle name="Normal 3 2 2 2" xfId="904" xr:uid="{D8E83FFC-B2FE-418D-8370-524D04104250}"/>
    <cellStyle name="Normal 3 2 3" xfId="585" xr:uid="{2E30406F-960E-4FC4-95DB-4C2610264B75}"/>
    <cellStyle name="Normal 3 2 3 2" xfId="586" xr:uid="{D61E6601-F97C-420E-B761-EB61AE76A59E}"/>
    <cellStyle name="Normal 3 2 3 2 2" xfId="906" xr:uid="{1BB8ED28-BC54-45B4-B482-D84CAA06FF23}"/>
    <cellStyle name="Normal 3 2 3 3" xfId="905" xr:uid="{6745D0B1-6C28-4C9A-93A3-E627482A51B0}"/>
    <cellStyle name="Normal 3 2 4" xfId="587" xr:uid="{C682F9C0-4D82-436D-8D54-7281952E0FF0}"/>
    <cellStyle name="Normal 3 2 5" xfId="903" xr:uid="{84101955-8DB8-46A1-936B-A975706FA86E}"/>
    <cellStyle name="Normal 3 3" xfId="44" xr:uid="{9C5C7E3C-0716-4AF6-90E6-F7A926042380}"/>
    <cellStyle name="Normal 3 3 2" xfId="588" xr:uid="{701280AE-ADE6-48B3-B0CC-934B44DFDF3E}"/>
    <cellStyle name="Normal 3 3 2 2" xfId="908" xr:uid="{3930A6F1-DC74-4C67-A51B-BB36BAC8E356}"/>
    <cellStyle name="Normal 3 3 3" xfId="907" xr:uid="{1326A3BD-36D1-4810-8EF5-A0BD018129AD}"/>
    <cellStyle name="Normal 3 4" xfId="45" xr:uid="{76148E1D-4701-4166-A64E-02C8AD328A65}"/>
    <cellStyle name="Normal 3 4 2" xfId="909" xr:uid="{E100370B-A88E-4055-AF2A-30B6E65C4368}"/>
    <cellStyle name="Normal 3 5" xfId="46" xr:uid="{EDA55DE3-D91C-4B98-8A81-1E094FD446AE}"/>
    <cellStyle name="Normal 3 5 2" xfId="590" xr:uid="{151392AC-9C5E-4D84-8731-5CC5DBC0750B}"/>
    <cellStyle name="Normal 3 5 2 2" xfId="911" xr:uid="{6B259CA1-92B3-4BE8-849A-006D8C2785E1}"/>
    <cellStyle name="Normal 3 5 3" xfId="589" xr:uid="{E9BDC03C-3AC8-4FF8-8C57-F3419AA15D16}"/>
    <cellStyle name="Normal 3 5 4" xfId="910" xr:uid="{08692B8F-7086-4905-AF8F-5D0AD0A0C5AF}"/>
    <cellStyle name="Normal 3 6" xfId="47" xr:uid="{01ED3A78-9A66-4DF4-A7D6-4938ED5AAC18}"/>
    <cellStyle name="Normal 3 6 2" xfId="591" xr:uid="{67A8AB7A-C8DA-4630-B3F3-046D398F4204}"/>
    <cellStyle name="Normal 3 6 3" xfId="912" xr:uid="{09C582E8-839B-449C-8EF9-937A9C847D6D}"/>
    <cellStyle name="Normal 3 7" xfId="48" xr:uid="{A2058EEB-577F-468B-97AB-09101C09369F}"/>
    <cellStyle name="Normal 3 8" xfId="49" xr:uid="{B98425C1-2415-46CA-A186-9B8AC4C37F17}"/>
    <cellStyle name="Normal 3 9" xfId="711" xr:uid="{D9CBB513-F37D-4C34-BB4F-EC4BB61A2FF4}"/>
    <cellStyle name="Normal 3_1-3-Strojarstvo" xfId="913" xr:uid="{208320FE-DE99-451B-9CF2-E3391C31DF6E}"/>
    <cellStyle name="Normal 30" xfId="50" xr:uid="{7EEE66FF-8006-4BEE-A5B5-297060D64302}"/>
    <cellStyle name="Normal 30 2" xfId="914" xr:uid="{74DD1A9D-27EF-4ADE-942D-1D766CAD34E9}"/>
    <cellStyle name="Normal 31" xfId="51" xr:uid="{401F0F44-61F0-4FFB-B9A7-75A4EA2EFC8B}"/>
    <cellStyle name="Normal 31 2" xfId="915" xr:uid="{9F427081-20CA-4AD6-8100-C0C3068B58D1}"/>
    <cellStyle name="Normal 32" xfId="52" xr:uid="{B371451E-1399-49CF-A98F-E308EB77E0F8}"/>
    <cellStyle name="Normal 32 2" xfId="916" xr:uid="{4701432C-E17A-4CF0-A63C-9FCBBD3C1F5C}"/>
    <cellStyle name="Normal 33" xfId="53" xr:uid="{476E15F8-0500-4A61-BCCD-69609127125C}"/>
    <cellStyle name="Normal 33 2" xfId="712" xr:uid="{562C52AF-6208-4A80-A98E-D704B456E9CE}"/>
    <cellStyle name="Normal 34" xfId="917" xr:uid="{F8D0A148-B52D-46F6-90DC-CC75645B2679}"/>
    <cellStyle name="Normal 35" xfId="918" xr:uid="{4DC30C80-C570-452A-81C2-1E43A511BF90}"/>
    <cellStyle name="Normal 36" xfId="1033" xr:uid="{BECD59B0-AC1E-4328-AD98-693D7DD10B49}"/>
    <cellStyle name="Normal 37" xfId="919" xr:uid="{942C6FAC-25BC-4072-934E-FF787830F526}"/>
    <cellStyle name="Normal 4" xfId="54" xr:uid="{9ECF6C5C-8619-400B-9618-ECDBAC95EF8A}"/>
    <cellStyle name="Normal 4 10" xfId="736" xr:uid="{E5822EF7-4976-4C39-8401-78BBB52E4798}"/>
    <cellStyle name="Normal 4 2" xfId="422" xr:uid="{9B7AB3C9-F1A4-46CA-91B3-5B7243B1A5CA}"/>
    <cellStyle name="Normal 4 2 2" xfId="592" xr:uid="{1A0BA588-590B-4D81-8DFF-2D59FB030771}"/>
    <cellStyle name="Normal 4 2 3" xfId="579" xr:uid="{63068236-C3DB-46CE-BA05-9107B56CDCF2}"/>
    <cellStyle name="Normal 4 3" xfId="622" xr:uid="{5A49792E-CE4F-49D8-BB0A-BD4CCA3A7793}"/>
    <cellStyle name="Normal 4 3 2" xfId="921" xr:uid="{5F3CBAF0-3F01-4004-969E-A7ABCC0B9D17}"/>
    <cellStyle name="Normal 4 3 3" xfId="920" xr:uid="{EE34EF66-2817-4DF2-83EC-E8B0AB8F3A6D}"/>
    <cellStyle name="Normal 4 4" xfId="421" xr:uid="{64EAF939-51FF-456E-B6E5-C45CB6E0B7AD}"/>
    <cellStyle name="Normal 4 4 2" xfId="922" xr:uid="{A33BE8AB-E044-4D71-A5F4-43C660B8EF6B}"/>
    <cellStyle name="Normal 4 8" xfId="923" xr:uid="{9D163F21-1106-4F0D-9635-8CFDBA6D1793}"/>
    <cellStyle name="Normal 40" xfId="1087" xr:uid="{417B47A8-4F29-45FA-82E3-7DFDC423874D}"/>
    <cellStyle name="Normal 5" xfId="2" xr:uid="{00000000-0005-0000-0000-000004000000}"/>
    <cellStyle name="Normal 5 2" xfId="55" xr:uid="{1C9C5A21-CAB1-4E07-B298-2BC6F76F9B3E}"/>
    <cellStyle name="Normal 5 2 2" xfId="423" xr:uid="{123E5D9B-4C1F-4009-BF81-ADABA3C304B9}"/>
    <cellStyle name="Normal 5 2 3" xfId="924" xr:uid="{5CB76008-79A1-4844-87AE-6A4B284F5109}"/>
    <cellStyle name="Normal 5 2 3 2" xfId="925" xr:uid="{9E428A6F-64A6-43F0-B520-83D4BAC7948F}"/>
    <cellStyle name="Normal 5 3" xfId="56" xr:uid="{3BA6BD56-CA3B-4D2A-B186-1BCD2D272693}"/>
    <cellStyle name="Normal 5 3 2" xfId="424" xr:uid="{2F963A9C-1EA6-44CE-A889-FA5D7510F0C4}"/>
    <cellStyle name="Normal 5 4" xfId="57" xr:uid="{D7236193-79AA-4B86-8F67-BDCB8F43860D}"/>
    <cellStyle name="Normal 5 5" xfId="58" xr:uid="{A63C0925-B37B-4010-B60F-192F8F11B369}"/>
    <cellStyle name="Normal 5 6" xfId="59" xr:uid="{E0A8C4CF-DBC7-407D-8A17-2A950404C66C}"/>
    <cellStyle name="Normal 5 7" xfId="60" xr:uid="{7B7D339F-D573-4903-8DA7-2FBCACC4EE7E}"/>
    <cellStyle name="Normal 5 8" xfId="61" xr:uid="{3C5CDCDD-5A98-46B8-A58B-87A33C8109B9}"/>
    <cellStyle name="Normal 6" xfId="62" xr:uid="{DDA999C8-C95F-4FBB-B590-0B130311E222}"/>
    <cellStyle name="Normal 6 2" xfId="63" xr:uid="{159134C4-4E2D-4CC2-8380-DDDB5EF2569A}"/>
    <cellStyle name="Normal 6 2 2" xfId="593" xr:uid="{FE2EA1CD-0184-458B-AE15-8717B0264AA2}"/>
    <cellStyle name="Normal 6 2 2 2" xfId="927" xr:uid="{07FEDB5E-A6FF-4CC9-AF87-8775829A3886}"/>
    <cellStyle name="Normal 6 2 3" xfId="926" xr:uid="{91F4A38B-B3F8-4E7A-9E7D-31C1C3EA20E2}"/>
    <cellStyle name="Normal 6 3" xfId="64" xr:uid="{F3FFED06-FC71-429B-94E8-93B130244655}"/>
    <cellStyle name="Normal 6 3 2" xfId="929" xr:uid="{76B4EB4D-7B2A-49CC-B1CE-BD2AD3410A70}"/>
    <cellStyle name="Normal 6 3 3" xfId="928" xr:uid="{A111A3FF-7530-412C-B505-0F19055E1AEE}"/>
    <cellStyle name="Normal 6 4" xfId="65" xr:uid="{CC757546-DB23-413D-80EA-248EF33BDDB2}"/>
    <cellStyle name="Normal 6 5" xfId="66" xr:uid="{DBE28614-F2F9-4733-B91D-E2358F7D53E5}"/>
    <cellStyle name="Normal 6 6" xfId="67" xr:uid="{AC3816C2-15F8-4BF1-B8E1-A3B73423B337}"/>
    <cellStyle name="Normal 6 7" xfId="68" xr:uid="{49859C3F-CF91-464A-B93F-119CC2D4968D}"/>
    <cellStyle name="Normal 6 8" xfId="69" xr:uid="{A8F4DEDB-988B-42C6-BDD4-75D5D33ED295}"/>
    <cellStyle name="Normal 6 9" xfId="425" xr:uid="{6102D452-3E9C-4444-B92F-DBDCBA2E131C}"/>
    <cellStyle name="Normal 63" xfId="5" xr:uid="{00000000-0005-0000-0000-000005000000}"/>
    <cellStyle name="Normal 64" xfId="1026" xr:uid="{42858B8B-125C-4E7D-BF20-02CFCC92E268}"/>
    <cellStyle name="Normal 7" xfId="70" xr:uid="{26C36BE3-2DAC-4051-BB04-0D4AD6152EFE}"/>
    <cellStyle name="Normal 7 2" xfId="71" xr:uid="{A67651DC-7854-4CAF-AD55-3CBE2C32A061}"/>
    <cellStyle name="Normal 7 2 2" xfId="713" xr:uid="{DF4DAF3A-9D45-4CAA-8D82-B96B3AA340E0}"/>
    <cellStyle name="Normal 7 3" xfId="72" xr:uid="{2A7F7AED-3ACA-4258-B8CE-A9B65693B117}"/>
    <cellStyle name="Normal 7 3 2" xfId="714" xr:uid="{4FD91B1A-410B-4AEF-87D3-EFF4C308EC3B}"/>
    <cellStyle name="Normal 7 4" xfId="73" xr:uid="{678A9062-01DF-4CB9-8BEA-3570E1D870F1}"/>
    <cellStyle name="Normal 7 5" xfId="74" xr:uid="{54C4CE48-16F4-4595-9994-EACFFFD2EB97}"/>
    <cellStyle name="Normal 7 6" xfId="75" xr:uid="{A5A6B6E1-9C17-494D-884D-D2B39D27F4C3}"/>
    <cellStyle name="Normal 7 7" xfId="76" xr:uid="{0BDD1295-829A-4DDA-8E85-CBA22569AD80}"/>
    <cellStyle name="Normal 7 8" xfId="77" xr:uid="{4672A8C4-B212-4BDD-8789-E9DDCE83AAB8}"/>
    <cellStyle name="Normal 7 9" xfId="594" xr:uid="{EC888C8A-5FC0-49E7-B919-211A28A5AF3E}"/>
    <cellStyle name="Normal 8" xfId="426" xr:uid="{E30B8142-2050-42BA-93E0-830C3FD36F51}"/>
    <cellStyle name="Normal 8 2" xfId="715" xr:uid="{3E29F938-5E76-4469-A458-8FA4CC5B5ACD}"/>
    <cellStyle name="Normal 8 3" xfId="716" xr:uid="{BE0996DF-0240-46BA-AECB-C8C8FBF8EADB}"/>
    <cellStyle name="Normal 8 4" xfId="717" xr:uid="{E3E3D9AB-46B1-439B-82DE-7616B98F2547}"/>
    <cellStyle name="Normal 9" xfId="718" xr:uid="{0CA50F43-B4F5-4981-BC78-14D6C4CCDC00}"/>
    <cellStyle name="Normal 9 4" xfId="6" xr:uid="{9DDF9A5A-8EEE-4E4F-9CE8-4BA5615FC3F2}"/>
    <cellStyle name="Normal_1-3-Strojarstvo" xfId="930" xr:uid="{C4B96F37-F56A-4B7F-B17C-EFE5907D421C}"/>
    <cellStyle name="Normal_JN-HFHS-TR OPĆI uvjeti" xfId="1081" xr:uid="{5D8F2EC2-3A1A-422F-924C-CA58B1E067C6}"/>
    <cellStyle name="Normal_RK ZIDOVI ZA ZAŠTITU OD BUKE; ŽUTA LOKVA-LIČKO LEŠĆE" xfId="1048" xr:uid="{09248A4C-6AE5-416D-BF1E-B0DC0D5C8D33}"/>
    <cellStyle name="Normal_Sheet1" xfId="1056" xr:uid="{EEF57A50-76CF-4690-9AEF-4DF71F1AADCC}"/>
    <cellStyle name="Normal_TENDER-OPĆI UVJET-RESTORAN" xfId="1079" xr:uid="{CF9EBCB7-5978-48DE-9204-557E1EEA8B5C}"/>
    <cellStyle name="Normal_Troskovnik BP1" xfId="1041" xr:uid="{035F04D3-A528-46DE-AC5E-245E607F419D}"/>
    <cellStyle name="Normal_TROSKOVNIK-revizija2" xfId="1083" xr:uid="{C5E4DD6F-7CA5-491F-A76F-ECCC798C2D07}"/>
    <cellStyle name="Normal_TROŠK. -  AC Breg. Dion.-Bosiljevo-Josipdol  IIIA1" xfId="1045" xr:uid="{91B09A94-E3FA-411E-BD7F-1404497CC061}"/>
    <cellStyle name="Normal_V4_MH_BoQ_Mech-eng_design_1" xfId="1082" xr:uid="{BC56D6E1-FD09-48F7-8501-07BB4B4D2192}"/>
    <cellStyle name="Normal_VLAšKA 69-A,B,C,D (2)" xfId="1080" xr:uid="{6434E12E-5A5C-4962-8FA1-9F6156C525AB}"/>
    <cellStyle name="Normalno" xfId="0" builtinId="0"/>
    <cellStyle name="Normalno 10" xfId="84" xr:uid="{080AF982-DECF-4095-A29E-A96F0C713E6B}"/>
    <cellStyle name="Normalno 12" xfId="931" xr:uid="{CCFE8978-7920-493A-B8DE-EDC1450C0FC8}"/>
    <cellStyle name="Normalno 15 2" xfId="726" xr:uid="{F07A4ABD-1651-4361-9650-AC6BF37B56F0}"/>
    <cellStyle name="Normalno 16" xfId="82" xr:uid="{0032BDF2-F8C0-4A78-9627-141B3464EDD3}"/>
    <cellStyle name="Normalno 18" xfId="78" xr:uid="{B1D7DF3F-9559-4B56-A6D2-208FFEB19FF9}"/>
    <cellStyle name="Normalno 2" xfId="12" xr:uid="{FF73ACB5-4432-4F55-A460-11EB3673ADB4}"/>
    <cellStyle name="Normalno 2 2" xfId="932" xr:uid="{D6FAE392-CBBB-4458-AFD2-A55FD2B97A21}"/>
    <cellStyle name="Normalno 2 2 2" xfId="933" xr:uid="{FDC2E7E6-E74C-4CDE-BB76-89EF066AD39B}"/>
    <cellStyle name="Normalno 2 2 3" xfId="934" xr:uid="{F36CEDEC-2E49-49A4-90AD-90E9F8152103}"/>
    <cellStyle name="Normalno 2 3" xfId="935" xr:uid="{CF8E6003-C154-4784-A944-04A7E434B04C}"/>
    <cellStyle name="Normalno 2 4" xfId="1043" xr:uid="{B6008669-5E03-4A8C-AF0B-28CE79452F0C}"/>
    <cellStyle name="Normalno 3" xfId="728" xr:uid="{6D5E2270-99DB-4EA9-AE1E-9C18A338349E}"/>
    <cellStyle name="Normalno 3 2" xfId="937" xr:uid="{E89211AC-93F8-4933-9CBA-55CE79E12B0C}"/>
    <cellStyle name="Normalno 3 2 2" xfId="938" xr:uid="{907B4325-F7DD-4D6E-AF64-EC12AE2AF8E0}"/>
    <cellStyle name="Normalno 3 3" xfId="939" xr:uid="{78E438E2-F0F4-46D0-923C-8A0F20B3CB10}"/>
    <cellStyle name="Normalno 3 4" xfId="936" xr:uid="{D8727C3F-4AE4-4E2E-8502-6D86F54B159E}"/>
    <cellStyle name="Normalno 4" xfId="940" xr:uid="{0753FCD2-BCA4-4211-A1AE-4F3CA680E5AE}"/>
    <cellStyle name="Normalno 4 2" xfId="941" xr:uid="{E8B02843-BFF7-49CD-AB0F-5AE69F7496D4}"/>
    <cellStyle name="Normalno 5" xfId="942" xr:uid="{B5400CB4-C395-47A1-9BE1-8236A71090E7}"/>
    <cellStyle name="Normalno 5 2" xfId="1025" xr:uid="{285D81A8-53EB-4074-BF60-8BBA6F8E6110}"/>
    <cellStyle name="Normalno 6" xfId="943" xr:uid="{80866B14-072A-42A5-BFF2-2AA71C6A7955}"/>
    <cellStyle name="Normalno 7" xfId="1042" xr:uid="{3F4170C2-5389-4F3D-B75C-38E03A49B7F5}"/>
    <cellStyle name="Normalno 8" xfId="1050" xr:uid="{423C117B-6C16-4A1C-90E2-9BB633023A38}"/>
    <cellStyle name="Normalno 9" xfId="1058" xr:uid="{9D0FC3A8-F995-400B-AAE0-FA86070A4136}"/>
    <cellStyle name="Note 2" xfId="944" xr:uid="{AE59EA41-A30D-44EA-86C2-E522738EDDE3}"/>
    <cellStyle name="Note 3" xfId="945" xr:uid="{19E10700-49ED-4EBE-BCCA-6B808AFAE587}"/>
    <cellStyle name="Note 4" xfId="946" xr:uid="{952F37D4-5B84-4C65-A1BB-45075D1DE94F}"/>
    <cellStyle name="Notiz" xfId="947" xr:uid="{C9404825-D9DF-4188-A8DD-3CB9FAC6231B}"/>
    <cellStyle name="Obično 2" xfId="79" xr:uid="{189320AD-B2C3-4888-8BCA-8E4D3041CEC6}"/>
    <cellStyle name="Obično 2 2" xfId="427" xr:uid="{712E7897-5D80-43D9-8D55-8461AB78D892}"/>
    <cellStyle name="Obično 2 2 2" xfId="949" xr:uid="{9FE68F59-12A7-48B2-9798-5BC4A746ECE0}"/>
    <cellStyle name="Obično 2 3" xfId="428" xr:uid="{C9DCDE88-50A8-4212-B76D-2CA6EBCDCC79}"/>
    <cellStyle name="Obično 2 3 2" xfId="1049" xr:uid="{8BAA1BF8-C9E6-49AC-AE0E-C5553D3408DA}"/>
    <cellStyle name="Obično 2 4" xfId="948" xr:uid="{E7489A92-FC66-4D86-973E-95ECB4A7C765}"/>
    <cellStyle name="Obično 2 5" xfId="1044" xr:uid="{9EE125A1-1FD0-4F20-A8B8-3F847502226A}"/>
    <cellStyle name="Obično 3" xfId="429" xr:uid="{F820F37D-D6DF-416A-929B-AA40551C0FD7}"/>
    <cellStyle name="Obično 3 10" xfId="595" xr:uid="{AA84A2E0-7C1D-4D7A-93B8-C534B98C10AF}"/>
    <cellStyle name="Obično 3 11" xfId="596" xr:uid="{940419AA-6BF3-4D52-A889-A8DA379F7159}"/>
    <cellStyle name="Obično 3 12" xfId="597" xr:uid="{63622435-D99D-42AD-BF25-F7EDE77AF1FB}"/>
    <cellStyle name="Obično 3 13" xfId="598" xr:uid="{70DB730D-2650-4925-94D7-26095D784B9D}"/>
    <cellStyle name="Obično 3 14" xfId="599" xr:uid="{9FA16BCC-C21C-4A4A-AB89-80218924037F}"/>
    <cellStyle name="Obično 3 15" xfId="600" xr:uid="{045EBE08-8A1B-4AB9-B4D2-9FE643D692DC}"/>
    <cellStyle name="Obično 3 16" xfId="950" xr:uid="{962E3FA2-3097-4700-AC77-022EAF36900A}"/>
    <cellStyle name="Obično 3 2" xfId="430" xr:uid="{368F2D98-4A4B-4BD9-8902-FE81CEA62432}"/>
    <cellStyle name="Obično 3 2 2" xfId="951" xr:uid="{3252B2A8-FA25-4D64-B40C-88B158DF707E}"/>
    <cellStyle name="Obično 3 3" xfId="601" xr:uid="{9F55AA1E-3634-4300-A9EA-60B1BBBD1068}"/>
    <cellStyle name="Obično 3 4" xfId="602" xr:uid="{8340C0F8-7A4A-45C1-AC98-525E500B5F45}"/>
    <cellStyle name="Obično 3 5" xfId="603" xr:uid="{525932DB-927D-42E5-9D1B-2C628A5F1BDB}"/>
    <cellStyle name="Obično 3 6" xfId="604" xr:uid="{394C1769-812D-456E-873A-EA9E9951C2E2}"/>
    <cellStyle name="Obično 3 7" xfId="605" xr:uid="{2A05B4FC-B7D0-41BB-8192-20F8426C7C39}"/>
    <cellStyle name="Obično 3 8" xfId="606" xr:uid="{2794A0E0-36E6-49B6-9ABA-23E542E8DD8C}"/>
    <cellStyle name="Obično 3 9" xfId="607" xr:uid="{380BB3D5-7200-4A45-96A1-ECDCE284856F}"/>
    <cellStyle name="Obično 35" xfId="952" xr:uid="{A8B1780D-85CA-4334-B2C2-D7115F7FB701}"/>
    <cellStyle name="Obično 4" xfId="431" xr:uid="{2E679AA5-8B03-4138-80BC-1880DE3BBB1A}"/>
    <cellStyle name="Obično 4 10" xfId="608" xr:uid="{0672CE6F-72FB-4CB8-8790-F3F5FC285595}"/>
    <cellStyle name="Obično 4 11" xfId="609" xr:uid="{76C681E3-9506-40F0-BB47-CEA30A460B93}"/>
    <cellStyle name="Obično 4 12" xfId="610" xr:uid="{B2EF6C44-2AF0-4E2E-A851-762A684EAA3C}"/>
    <cellStyle name="Obično 4 13" xfId="611" xr:uid="{3B7B4C6A-5CCA-478E-97FB-9A83BE2B3627}"/>
    <cellStyle name="Obično 4 14" xfId="612" xr:uid="{410B4F4E-A646-467F-9BC9-9DBADD40B0FA}"/>
    <cellStyle name="Obično 4 15" xfId="613" xr:uid="{FA4C2DF3-C97B-43EA-AF64-13E872B9F968}"/>
    <cellStyle name="Obično 4 2" xfId="432" xr:uid="{F22158FF-4229-404A-8898-BD7866DBD4DD}"/>
    <cellStyle name="Obično 4 3" xfId="614" xr:uid="{7B89D3B2-84DF-4BBD-815D-0C077ADE211B}"/>
    <cellStyle name="Obično 4 4" xfId="615" xr:uid="{7DC12D59-869E-41DE-8780-F7807773F822}"/>
    <cellStyle name="Obično 4 5" xfId="616" xr:uid="{1D95CC4F-C7B7-466D-AF39-0ABF41C42821}"/>
    <cellStyle name="Obično 4 6" xfId="617" xr:uid="{4A35AAD8-455E-4190-804D-F640E80C09CE}"/>
    <cellStyle name="Obično 4 7" xfId="618" xr:uid="{AB8BB316-3CC7-4E4C-BCF7-07282E7A348A}"/>
    <cellStyle name="Obično 4 8" xfId="619" xr:uid="{676F6EB2-E549-4897-AC7E-B2B59848C629}"/>
    <cellStyle name="Obično 4 9" xfId="620" xr:uid="{EBF4F118-4866-4C91-9C2D-37A055B792AF}"/>
    <cellStyle name="Obično 5" xfId="433" xr:uid="{8754760F-D11C-4970-8463-973B0C36A187}"/>
    <cellStyle name="Obično 5 2" xfId="434" xr:uid="{C1CF8BD9-8546-4FEE-ACD6-816764858D63}"/>
    <cellStyle name="Obično 6" xfId="435" xr:uid="{F31561F4-9A42-4550-994A-6205190848A5}"/>
    <cellStyle name="Obično 6 2" xfId="436" xr:uid="{6B308C8B-D0CA-4CAF-BB0B-A04ED325E2F8}"/>
    <cellStyle name="Obično 6 3" xfId="437" xr:uid="{84783B8C-BB28-4B9E-B38E-3038974E9422}"/>
    <cellStyle name="Obično 7" xfId="438" xr:uid="{032C19D0-0B37-43CD-937B-319ADC87CF01}"/>
    <cellStyle name="Obično 7 2" xfId="439" xr:uid="{6D25EBC7-00FF-46F0-9706-F92D37DBA02C}"/>
    <cellStyle name="Obično 7 3" xfId="440" xr:uid="{40D98F33-8408-4505-B2A5-3C2C4D93E9C3}"/>
    <cellStyle name="Obično 8" xfId="441" xr:uid="{8AFCB1E8-061A-4830-8CA9-3D49D59CF6F0}"/>
    <cellStyle name="Obično 8 2" xfId="442" xr:uid="{069ECD22-FAE1-43B3-82B5-EA36068BE2AD}"/>
    <cellStyle name="Obično_5 4 elektro - KONGRESNA DVORANA RESTORAN - ISTRADRVO" xfId="953" xr:uid="{7B65B8ED-A1BB-43FC-85AB-7D61F6C28CA7}"/>
    <cellStyle name="Obično_HOTEL SOLINE TROŠKOVNIK OZVUČENJE PRIZEMLJA I RESTORANA" xfId="1057" xr:uid="{C9463F78-E88D-4F0B-9192-89193CE634C7}"/>
    <cellStyle name="Obično_JAKA I SLABA STRUJA" xfId="1051" xr:uid="{81665A05-426F-4A78-A1E2-EF88A706BA30}"/>
    <cellStyle name="Obično_JAKA I SLABA STRUJA 2" xfId="1055" xr:uid="{86B31E49-CC21-4FF0-A650-C6A3C0F22E1A}"/>
    <cellStyle name="Obično_List1" xfId="1053" xr:uid="{8512D5BE-0058-4420-9F77-308A3D8F8ED2}"/>
    <cellStyle name="Obično_LURA - SIRELA TROŠKOVNIK  ELEKTRO" xfId="1052" xr:uid="{D6AF29B5-1A0A-42A5-9D4D-52AC5A1AB0A4}"/>
    <cellStyle name="Obično_STAMBENI DIO" xfId="1054" xr:uid="{B1D41C35-648E-40E3-B9CB-776299C85F1C}"/>
    <cellStyle name="Odstotek 13" xfId="443" xr:uid="{F25942E0-4BC5-45D1-B3B5-62F6B37B7341}"/>
    <cellStyle name="Odstotek 13 10" xfId="444" xr:uid="{51DF493C-53A1-450F-A9AE-509C60E9C210}"/>
    <cellStyle name="Odstotek 13 10 2" xfId="445" xr:uid="{4EAC0AB0-A8E9-4E17-BFB3-582295A6E7A5}"/>
    <cellStyle name="Odstotek 13 10 3" xfId="446" xr:uid="{FE2BE30F-054E-431D-A8F3-558C11A39821}"/>
    <cellStyle name="Odstotek 13 11" xfId="447" xr:uid="{06E1042A-5160-49A7-A761-917C1AD8840D}"/>
    <cellStyle name="Odstotek 13 12" xfId="448" xr:uid="{8FDA4C84-29DA-45E2-B076-8E80937B9666}"/>
    <cellStyle name="Odstotek 13 2" xfId="449" xr:uid="{256DEF20-320D-45FC-9FF9-393557219BC8}"/>
    <cellStyle name="Odstotek 13 2 2" xfId="450" xr:uid="{5F08D076-E43F-4BED-A240-72E0F48F976E}"/>
    <cellStyle name="Odstotek 13 2 3" xfId="451" xr:uid="{755417A9-68E5-40C6-B9E9-417E37515BA1}"/>
    <cellStyle name="Odstotek 13 3" xfId="452" xr:uid="{01BD6F1A-38FC-41D0-83C2-F66F19833A14}"/>
    <cellStyle name="Odstotek 13 3 2" xfId="453" xr:uid="{D6B4496C-F2E2-4755-A2E9-E9780710CB30}"/>
    <cellStyle name="Odstotek 13 3 3" xfId="454" xr:uid="{11D29D66-5E59-46AB-982A-63C8EEB66FA7}"/>
    <cellStyle name="Odstotek 13 4" xfId="455" xr:uid="{8314CB86-6605-4BB4-8DFB-FB31DB4F3C9E}"/>
    <cellStyle name="Odstotek 13 4 2" xfId="456" xr:uid="{6DFBAD39-D612-42CD-8249-B1D1F05D64D4}"/>
    <cellStyle name="Odstotek 13 4 3" xfId="457" xr:uid="{87433B16-0C98-4B02-82E0-D9CD02441BF2}"/>
    <cellStyle name="Odstotek 13 5" xfId="458" xr:uid="{5BE234F5-FC17-4D03-96D9-1E8FD3A41F6C}"/>
    <cellStyle name="Odstotek 13 5 2" xfId="459" xr:uid="{E20C1B9E-C8F9-4672-BABA-49B294B02AC3}"/>
    <cellStyle name="Odstotek 13 5 3" xfId="460" xr:uid="{20A173C3-CD94-4C6C-8196-6FD2FC17A341}"/>
    <cellStyle name="Odstotek 13 6" xfId="461" xr:uid="{06A5D02E-D51A-4624-9DD3-AE83E0E53058}"/>
    <cellStyle name="Odstotek 13 6 2" xfId="462" xr:uid="{EC115A3E-67BC-44C4-8366-887381AA39C6}"/>
    <cellStyle name="Odstotek 13 6 3" xfId="463" xr:uid="{85EF32D4-A1D2-43D2-A283-07004D00037A}"/>
    <cellStyle name="Odstotek 13 7" xfId="464" xr:uid="{0731E84A-2452-4531-BC5D-64546E5019D4}"/>
    <cellStyle name="Odstotek 13 7 2" xfId="465" xr:uid="{C09817FD-45D7-4D78-BC54-32893F248EC3}"/>
    <cellStyle name="Odstotek 13 7 3" xfId="466" xr:uid="{58CEDDC4-F6F4-4000-B933-8B95B9A5D26C}"/>
    <cellStyle name="Odstotek 13 8" xfId="467" xr:uid="{B137A062-E07E-4F12-84CC-0AAB6A6937F8}"/>
    <cellStyle name="Odstotek 13 8 2" xfId="468" xr:uid="{99A58A4A-3918-49DE-A370-E2013AAF5AFE}"/>
    <cellStyle name="Odstotek 13 8 3" xfId="469" xr:uid="{441642D6-0F80-40C5-B1CE-76B33A75CF4E}"/>
    <cellStyle name="Odstotek 13 9" xfId="470" xr:uid="{0D24F909-BF2B-44B6-A119-599BE53CB05C}"/>
    <cellStyle name="Odstotek 13 9 2" xfId="471" xr:uid="{7C75B4FD-C8E0-4293-AAB3-D59156DE2B70}"/>
    <cellStyle name="Odstotek 13 9 3" xfId="472" xr:uid="{EE737F87-9ECB-4F4F-8E61-0BFA70F53A2C}"/>
    <cellStyle name="Odstotek 21" xfId="473" xr:uid="{0EB367BE-9C12-4578-AFA2-F991680185C3}"/>
    <cellStyle name="Odstotek 21 2" xfId="474" xr:uid="{54893942-F00E-40DA-B08F-207950942D1B}"/>
    <cellStyle name="Odstotek 21 3" xfId="475" xr:uid="{E29FC173-C0F4-42AD-ADEC-5D95E7E8DBB2}"/>
    <cellStyle name="Odstotek 22" xfId="476" xr:uid="{3A8A5932-3C72-4626-A9CA-7E7EF7B338FE}"/>
    <cellStyle name="Odstotek 22 2" xfId="477" xr:uid="{AC120A84-0F23-4388-80A1-C7C7F3EFBE64}"/>
    <cellStyle name="Odstotek 22 3" xfId="478" xr:uid="{8BE0E8D4-BC36-4E37-8480-AD9BF7E67748}"/>
    <cellStyle name="Odstotek 24" xfId="479" xr:uid="{69A7E8C3-F377-4346-AD5A-139BB69B59D8}"/>
    <cellStyle name="Odstotek 24 2" xfId="480" xr:uid="{35D3D384-7BF6-4A81-980E-02A046518D04}"/>
    <cellStyle name="Odstotek 24 3" xfId="481" xr:uid="{099F0593-797E-4A71-BC85-87529DC3402C}"/>
    <cellStyle name="Odstotek 27" xfId="482" xr:uid="{D7ECEE71-AFAE-4A0E-A833-D018C8C00778}"/>
    <cellStyle name="Odstotek 27 2" xfId="483" xr:uid="{E904B1D7-551F-4BE9-88B4-3CCCE4B41A05}"/>
    <cellStyle name="Odstotek 27 3" xfId="484" xr:uid="{D96447DD-5400-4DE9-BAFB-CA2AB92B88C2}"/>
    <cellStyle name="Odstotek 6" xfId="485" xr:uid="{F8ADD809-B2A6-404E-87BA-669D5E7BA646}"/>
    <cellStyle name="Odstotek 6 10" xfId="486" xr:uid="{5CBA6125-6A76-4556-9D37-306FA09787D2}"/>
    <cellStyle name="Odstotek 6 10 2" xfId="487" xr:uid="{2562BE5F-3045-4CB5-BD8B-C3E78CF72629}"/>
    <cellStyle name="Odstotek 6 10 3" xfId="488" xr:uid="{881D26ED-EDB8-4395-A9EC-51696F7A1623}"/>
    <cellStyle name="Odstotek 6 11" xfId="489" xr:uid="{3856382B-C5DD-459A-820A-B1DCD739D420}"/>
    <cellStyle name="Odstotek 6 11 2" xfId="490" xr:uid="{5CFD9A5D-6C36-4BA5-A531-11EC051CE3D7}"/>
    <cellStyle name="Odstotek 6 11 3" xfId="491" xr:uid="{B96EA279-3998-46D8-A9AD-B730D75A60D7}"/>
    <cellStyle name="Odstotek 6 12" xfId="492" xr:uid="{68F4577B-3C59-48EB-9DBF-0B41BFC0022A}"/>
    <cellStyle name="Odstotek 6 12 2" xfId="493" xr:uid="{0BF9CF63-59CC-445B-B30A-4B05DF27B945}"/>
    <cellStyle name="Odstotek 6 12 3" xfId="494" xr:uid="{89DAEAFF-D98A-4DE6-B576-1F8265B96DF2}"/>
    <cellStyle name="Odstotek 6 13" xfId="495" xr:uid="{A71D5CB1-823F-4F08-983D-60069A7315D6}"/>
    <cellStyle name="Odstotek 6 14" xfId="496" xr:uid="{11C10295-ADE9-48D4-A3AB-50E284EA12BD}"/>
    <cellStyle name="Odstotek 6 2" xfId="497" xr:uid="{D759EAFC-EB1B-46B9-9E96-FD5F4336876B}"/>
    <cellStyle name="Odstotek 6 2 2" xfId="498" xr:uid="{7023E87B-000D-4AD6-BDE6-ABF30A8E45F9}"/>
    <cellStyle name="Odstotek 6 2 3" xfId="499" xr:uid="{1E1ADE8B-AE04-4B54-9B44-E4366CCF4613}"/>
    <cellStyle name="Odstotek 6 3" xfId="500" xr:uid="{B57D2420-F069-4B28-8AA0-721A81060878}"/>
    <cellStyle name="Odstotek 6 3 2" xfId="501" xr:uid="{03AA8952-E969-4EBA-8011-CF0C62AA71B2}"/>
    <cellStyle name="Odstotek 6 3 3" xfId="502" xr:uid="{8747D303-B616-41EE-B799-52D7C67F8EB7}"/>
    <cellStyle name="Odstotek 6 4" xfId="503" xr:uid="{DC274A7F-5977-481A-BD8D-88DFA937D1CE}"/>
    <cellStyle name="Odstotek 6 4 2" xfId="504" xr:uid="{817573C8-B27B-4C68-8CF9-226340F71D4A}"/>
    <cellStyle name="Odstotek 6 4 3" xfId="505" xr:uid="{67DF65A3-3904-4509-960A-92E7001564B5}"/>
    <cellStyle name="Odstotek 6 5" xfId="506" xr:uid="{B627B27B-56AF-4250-995F-435CA23E3A6A}"/>
    <cellStyle name="Odstotek 6 5 2" xfId="507" xr:uid="{09909444-6C30-4C33-B6F8-8A0C11480A27}"/>
    <cellStyle name="Odstotek 6 5 3" xfId="508" xr:uid="{A544C273-D6A7-4C41-A1BF-329773116797}"/>
    <cellStyle name="Odstotek 6 6" xfId="509" xr:uid="{1CCBA8D4-C9BA-41D5-A8E5-B6BFBFC06DD9}"/>
    <cellStyle name="Odstotek 6 6 2" xfId="510" xr:uid="{A64156D2-3FF8-4941-9081-13AF592C400F}"/>
    <cellStyle name="Odstotek 6 6 3" xfId="511" xr:uid="{632DDF3A-BE15-43F6-82E7-C0F8E42BAFFB}"/>
    <cellStyle name="Odstotek 6 7" xfId="512" xr:uid="{E7BB8856-043E-4C5F-A1F4-9F79D37CFCA2}"/>
    <cellStyle name="Odstotek 6 7 2" xfId="513" xr:uid="{0980F088-442C-4839-A898-CA4BBCCB9BDA}"/>
    <cellStyle name="Odstotek 6 7 3" xfId="514" xr:uid="{132BAEDC-7804-42D7-8320-89E4B364EB3B}"/>
    <cellStyle name="Odstotek 6 8" xfId="515" xr:uid="{2BD90339-FFB3-4B6A-A4E7-917C69559BAF}"/>
    <cellStyle name="Odstotek 6 8 2" xfId="516" xr:uid="{1B35F63C-797A-4F6B-ACD8-09EC53167FC9}"/>
    <cellStyle name="Odstotek 6 8 3" xfId="517" xr:uid="{DBC967AC-E93F-4349-892D-1BC61B3E4118}"/>
    <cellStyle name="Odstotek 6 9" xfId="518" xr:uid="{A2D795BD-98F9-4596-901A-7B7FD2DAFE20}"/>
    <cellStyle name="Odstotek 6 9 2" xfId="519" xr:uid="{121C381C-B009-4F80-833C-1984BD53CE57}"/>
    <cellStyle name="Odstotek 6 9 3" xfId="520" xr:uid="{67A9BABD-DEEE-483D-A80B-119135F8472E}"/>
    <cellStyle name="Odstotek 7" xfId="521" xr:uid="{1A1D8A6D-C72B-4CCE-9ECB-2A2825AC4C09}"/>
    <cellStyle name="Odstotek 7 10" xfId="522" xr:uid="{1816637E-0DEA-4B3B-857C-69458884A995}"/>
    <cellStyle name="Odstotek 7 10 2" xfId="523" xr:uid="{69390347-530C-4DA6-BE62-B43C189513F7}"/>
    <cellStyle name="Odstotek 7 10 3" xfId="524" xr:uid="{2DBB4876-70F7-4FDA-B4AC-4FE62C810EA0}"/>
    <cellStyle name="Odstotek 7 11" xfId="525" xr:uid="{310C1FF5-9024-4E61-B8C8-209CC83261C4}"/>
    <cellStyle name="Odstotek 7 11 2" xfId="526" xr:uid="{EE1FD0E9-ECCE-445A-AB69-81D2A310BB38}"/>
    <cellStyle name="Odstotek 7 11 3" xfId="527" xr:uid="{D3E16E6B-F71E-414C-AE69-205A669D7C94}"/>
    <cellStyle name="Odstotek 7 12" xfId="528" xr:uid="{912F0C48-5399-4C28-91C3-58BF1E2C81B1}"/>
    <cellStyle name="Odstotek 7 12 2" xfId="529" xr:uid="{D568684E-4353-4A0A-86BF-1BFBC9AA705F}"/>
    <cellStyle name="Odstotek 7 12 3" xfId="530" xr:uid="{4626097D-1153-4A1A-860C-35AF72DA7B87}"/>
    <cellStyle name="Odstotek 7 13" xfId="531" xr:uid="{135FD080-EF4F-4338-A2B9-08BCB81722AC}"/>
    <cellStyle name="Odstotek 7 14" xfId="532" xr:uid="{D037B1F3-0442-491C-83D4-D8038E54295F}"/>
    <cellStyle name="Odstotek 7 2" xfId="533" xr:uid="{089E8F2C-9B39-4F9A-B372-D408D25EBA9D}"/>
    <cellStyle name="Odstotek 7 2 2" xfId="534" xr:uid="{515084C5-12B5-4327-A03B-CC2587397DF3}"/>
    <cellStyle name="Odstotek 7 2 3" xfId="535" xr:uid="{8366A306-5421-4F66-A292-CAA6D879F704}"/>
    <cellStyle name="Odstotek 7 3" xfId="536" xr:uid="{2A11B504-5440-4C43-BF6A-A907C1E0093B}"/>
    <cellStyle name="Odstotek 7 3 2" xfId="537" xr:uid="{7949B808-661B-41ED-8AD6-B568C9BB73F3}"/>
    <cellStyle name="Odstotek 7 3 3" xfId="538" xr:uid="{C38999A3-F189-4C7C-B5FA-D78F469103B3}"/>
    <cellStyle name="Odstotek 7 4" xfId="539" xr:uid="{AA29BC64-0765-47BF-922A-677DA159C4EE}"/>
    <cellStyle name="Odstotek 7 4 2" xfId="540" xr:uid="{D33E0EBD-DF30-4D88-9BF8-C9BC1DD2B213}"/>
    <cellStyle name="Odstotek 7 4 3" xfId="541" xr:uid="{AF5C4C6D-F3FF-4255-A1CC-F2EA5B475F1B}"/>
    <cellStyle name="Odstotek 7 5" xfId="542" xr:uid="{BFD47F27-76DE-4354-935F-04F068B9FFE9}"/>
    <cellStyle name="Odstotek 7 5 2" xfId="543" xr:uid="{0E0C52D7-DEC6-437C-B40F-13BDF7FF42B9}"/>
    <cellStyle name="Odstotek 7 5 3" xfId="544" xr:uid="{2A004A95-1739-498A-9283-E50937786270}"/>
    <cellStyle name="Odstotek 7 6" xfId="545" xr:uid="{B2D4CAFB-4A76-4365-89D8-3DD8639A7A70}"/>
    <cellStyle name="Odstotek 7 6 2" xfId="546" xr:uid="{9A67E362-59AF-41A6-86CA-EB6A91F51D81}"/>
    <cellStyle name="Odstotek 7 6 3" xfId="547" xr:uid="{EFF6033B-D985-4027-B11E-1687CE3DF796}"/>
    <cellStyle name="Odstotek 7 7" xfId="548" xr:uid="{06B45E5B-6B76-4693-857A-751CAD73AC10}"/>
    <cellStyle name="Odstotek 7 7 2" xfId="549" xr:uid="{8FF3668E-C00C-4ACC-BEFA-7AD58633F773}"/>
    <cellStyle name="Odstotek 7 7 3" xfId="550" xr:uid="{B6EEC3D3-3BB6-428B-900D-AF04D239A883}"/>
    <cellStyle name="Odstotek 7 8" xfId="551" xr:uid="{F3194EAF-40C2-4B33-87F6-3CADB7435CB7}"/>
    <cellStyle name="Odstotek 7 8 2" xfId="552" xr:uid="{14D20F10-42A4-4A89-A578-44864A90F693}"/>
    <cellStyle name="Odstotek 7 8 3" xfId="553" xr:uid="{A2D08426-2CF1-4F94-92C9-834D47AEB38B}"/>
    <cellStyle name="Odstotek 7 9" xfId="554" xr:uid="{255B75E6-5DC7-4D77-BC32-7476E63713A0}"/>
    <cellStyle name="Odstotek 7 9 2" xfId="555" xr:uid="{FC37FD52-A0AB-4DCF-9CE9-C115134F3E3B}"/>
    <cellStyle name="Odstotek 7 9 3" xfId="556" xr:uid="{4D603AD3-25EF-4818-A4AD-91B6AD5EC3EC}"/>
    <cellStyle name="Output 2" xfId="954" xr:uid="{D83CA1F9-3C43-4843-B707-3ECFB484B294}"/>
    <cellStyle name="Output 3" xfId="955" xr:uid="{B6F4D4A8-06E7-4EF5-97CE-9B7862124BE2}"/>
    <cellStyle name="Output 4" xfId="956" xr:uid="{4B237181-E725-48FF-B85B-A3DB8B776865}"/>
    <cellStyle name="Percent 2" xfId="557" xr:uid="{D8B1D63B-0BE0-4B7C-870A-6714C8DFC4BF}"/>
    <cellStyle name="Percent 2 2" xfId="558" xr:uid="{DBD1FCE0-67DE-4F0D-82AA-8AD5DD98D287}"/>
    <cellStyle name="Percent 2 3" xfId="559" xr:uid="{BA462129-7600-4493-BD7B-357E899EEC18}"/>
    <cellStyle name="Percent 3" xfId="957" xr:uid="{348486A7-3614-4E86-86C6-D3DE0C828722}"/>
    <cellStyle name="Percent 3 2" xfId="958" xr:uid="{A626EB1F-C168-4BBD-95C8-E0BC29292EBE}"/>
    <cellStyle name="Percent 3 3" xfId="959" xr:uid="{168B7E99-59EB-429C-9771-1D7296F6908D}"/>
    <cellStyle name="Percent 4" xfId="960" xr:uid="{5D2DB820-CA2A-4D19-A26B-12ED5AD5FBD6}"/>
    <cellStyle name="Percent 5" xfId="961" xr:uid="{668140F1-99FD-4C43-8915-D37F43F3554B}"/>
    <cellStyle name="Percent 5 2" xfId="962" xr:uid="{58CC1224-5E1F-4EB5-8C3B-CF1C310B848E}"/>
    <cellStyle name="Percent 6" xfId="963" xr:uid="{EEBF5532-24BF-4584-B776-3D5B20A6BC4A}"/>
    <cellStyle name="Percent 7" xfId="964" xr:uid="{12988F21-4604-46AA-AD37-CD73F58C9798}"/>
    <cellStyle name="Postotak 2" xfId="1084" xr:uid="{AC6E8874-8E47-4B48-B43B-7EB21C71B786}"/>
    <cellStyle name="Povezana ćelija 2" xfId="560" xr:uid="{8CFE743C-ABC0-4431-BF8E-5EEABE1FE507}"/>
    <cellStyle name="Povezana ćelija 3" xfId="561" xr:uid="{0DEDF811-720A-495E-9BF1-DC85CF0B2D66}"/>
    <cellStyle name="Provjera ćelije 2" xfId="562" xr:uid="{F9377960-4EB4-48E7-B4F5-1C64E65541D2}"/>
    <cellStyle name="Provjera ćelije 3" xfId="563" xr:uid="{03444CC9-10CA-4A15-80DB-D1146A9AB835}"/>
    <cellStyle name="Result" xfId="1064" xr:uid="{B54CBD1F-A7C9-45FA-A657-5215B08A2324}"/>
    <cellStyle name="Rezultat" xfId="1075" xr:uid="{88471111-EDAF-4C1E-BBBF-4AEB29CCC1AF}"/>
    <cellStyle name="Right" xfId="1066" xr:uid="{09D4B78C-177B-47AA-9768-C071B80FEE4B}"/>
    <cellStyle name="Right 3" xfId="1073" xr:uid="{70A4D464-1A0D-4AA5-A1C5-7D8F78B4B392}"/>
    <cellStyle name="S0" xfId="965" xr:uid="{89A440B7-1957-46E4-9D9B-CF3D406BF3E1}"/>
    <cellStyle name="S1" xfId="966" xr:uid="{C0E55CBB-BBFA-4AAA-BE93-E6355071F055}"/>
    <cellStyle name="S10" xfId="967" xr:uid="{4A7F5220-0EAF-474C-B7FD-B773B214E3F9}"/>
    <cellStyle name="S11" xfId="968" xr:uid="{24222929-2E68-4B3B-BD52-76CF391CE3F6}"/>
    <cellStyle name="S12" xfId="969" xr:uid="{E8ADD7A8-AED1-41CE-85FF-4E55E5E90B8E}"/>
    <cellStyle name="S13" xfId="970" xr:uid="{3FE56435-3CF0-4937-8D0C-9C132E7D8FF4}"/>
    <cellStyle name="S14" xfId="971" xr:uid="{2EC79B23-F425-4E9A-8C69-F7E286CD7485}"/>
    <cellStyle name="S15" xfId="972" xr:uid="{B31DC92A-3067-40B0-B1E3-FABDDFA828D5}"/>
    <cellStyle name="S2" xfId="973" xr:uid="{2E8D0BA6-5AE7-4701-833B-A1D9ED05201F}"/>
    <cellStyle name="S3" xfId="974" xr:uid="{2A45CDE9-682E-49E4-9B31-3EC561759D19}"/>
    <cellStyle name="S4" xfId="975" xr:uid="{1CE738AC-AB00-41FC-B349-A2917CB58E93}"/>
    <cellStyle name="S5" xfId="976" xr:uid="{3440BAD1-2C54-4120-A121-4D9759155DBC}"/>
    <cellStyle name="S6" xfId="977" xr:uid="{BFC28D9B-45F3-48AF-82C4-7E47BAF91F4D}"/>
    <cellStyle name="S7" xfId="978" xr:uid="{ECE2F0A5-7B80-42F0-9431-078651B6A872}"/>
    <cellStyle name="S8" xfId="979" xr:uid="{7FB4DE9E-1A28-487E-95B8-F41E2B3505BA}"/>
    <cellStyle name="S9" xfId="980" xr:uid="{1D106319-B692-45AC-AC94-E37962C5F676}"/>
    <cellStyle name="Schlecht" xfId="981" xr:uid="{04B2F58D-F017-481B-B2A1-39C6257E88E1}"/>
    <cellStyle name="Slog 1" xfId="564" xr:uid="{081F3980-5C4C-4625-8BA0-E361676FB558}"/>
    <cellStyle name="Slog 1 2" xfId="565" xr:uid="{8C796250-F4F5-436A-A012-9292561E72E3}"/>
    <cellStyle name="Standard" xfId="982" xr:uid="{C493DBBE-E2FE-4371-B200-8C66160A5336}"/>
    <cellStyle name="Standard 2" xfId="983" xr:uid="{3105ECFC-5102-4FDF-8164-D7AC69D55B12}"/>
    <cellStyle name="Standard_LVZ" xfId="566" xr:uid="{2E807600-6DCA-42E6-9BDA-B19629C3DFE3}"/>
    <cellStyle name="Stil 1" xfId="80" xr:uid="{9BEA7125-19CC-4FA9-897C-6E100321B95F}"/>
    <cellStyle name="Stil 1 2" xfId="567" xr:uid="{032807F3-9B8D-4069-B9A5-86D88AF6BA0A}"/>
    <cellStyle name="Style 1" xfId="81" xr:uid="{B5F5B78B-B679-4FC2-B153-D70F360D418B}"/>
    <cellStyle name="Style 1 2" xfId="568" xr:uid="{9DE3C122-1C02-49BF-89FA-4446CD98FE5F}"/>
    <cellStyle name="Style 1 2 2" xfId="719" xr:uid="{9A659814-49D5-4AB1-8D53-4597E7453192}"/>
    <cellStyle name="Style 1 2 2 2" xfId="984" xr:uid="{C0D146DA-1FA6-489F-A7E2-DBD8FFA09B59}"/>
    <cellStyle name="Style 1 3" xfId="720" xr:uid="{A5E65F3B-2E51-4F56-8271-EEB9C31D79F2}"/>
    <cellStyle name="Style 1 3 2" xfId="721" xr:uid="{664A6E6F-286F-413C-B588-0907A4CC570A}"/>
    <cellStyle name="Style 1 3 2 2" xfId="986" xr:uid="{4D9F4B82-1792-47BC-B8AC-6048D23F7771}"/>
    <cellStyle name="Style 1 3 3" xfId="985" xr:uid="{F6D43F01-EAD8-42EE-9908-2214E1E32314}"/>
    <cellStyle name="Style 1 4" xfId="722" xr:uid="{0CE12026-10F2-4F1D-9C91-F3A6C5585CE0}"/>
    <cellStyle name="Style 1 4 2" xfId="624" xr:uid="{9132203D-A351-46E7-A639-FCFA0D972D12}"/>
    <cellStyle name="Style 1 4 3" xfId="723" xr:uid="{B8548A37-C003-43A6-AF33-8C5988C88BBC}"/>
    <cellStyle name="Style 1 5" xfId="724" xr:uid="{F395D91C-0151-4562-B583-6FB34CA6CDA9}"/>
    <cellStyle name="TableStyleLight1" xfId="725" xr:uid="{E639E275-132B-450C-A6F2-9D5F5527A6F6}"/>
    <cellStyle name="Tekst objašnjenja 2" xfId="569" xr:uid="{B6A9DE2F-533C-4E49-8714-F5A7B554D88C}"/>
    <cellStyle name="Tekst objašnjenja 3" xfId="570" xr:uid="{BE237256-4402-4DA2-82BC-54D21CF284A7}"/>
    <cellStyle name="Tekst upozorenja 2" xfId="571" xr:uid="{0C8C33DF-58BE-47F9-B24E-5BF47DA122C7}"/>
    <cellStyle name="Tekst upozorenja 2 2" xfId="988" xr:uid="{3BFC852F-2BFF-4D35-8982-FD20CE5922BA}"/>
    <cellStyle name="Tekst upozorenja 3" xfId="572" xr:uid="{44BBAB23-466D-4480-941F-42BEEC5F8E8D}"/>
    <cellStyle name="Tekst upozorenja 3 2" xfId="989" xr:uid="{B8927BB8-C42A-45FD-815D-F30023687AC1}"/>
    <cellStyle name="Tekst upozorenja 4" xfId="987" xr:uid="{D49A90C9-2FEB-4BB9-A26A-009F0CFECD9D}"/>
    <cellStyle name="Title 2" xfId="990" xr:uid="{B29E80FB-DD2A-4BE3-8BE5-0543C42F83AC}"/>
    <cellStyle name="Title 3" xfId="991" xr:uid="{D4A2803A-1871-4E47-A455-78A5F81A3E9C}"/>
    <cellStyle name="Title 4" xfId="992" xr:uid="{C0D3911A-3AF4-49A9-9EF8-724F6EBB3CB3}"/>
    <cellStyle name="Total 2" xfId="993" xr:uid="{8ECCAC4F-9F94-477F-A6E8-0BB41C2078AD}"/>
    <cellStyle name="Überschrift" xfId="994" xr:uid="{DF6D4D09-999E-4237-8A6E-8FD8D75EC681}"/>
    <cellStyle name="Überschrift 1" xfId="995" xr:uid="{91B4048D-808F-473D-BBE2-161742210EC7}"/>
    <cellStyle name="Überschrift 2" xfId="996" xr:uid="{4F732E4B-7AE4-4344-8876-154E734E71CA}"/>
    <cellStyle name="Überschrift 3" xfId="997" xr:uid="{C1C6C70B-14A3-4303-9729-68F58BF03BF9}"/>
    <cellStyle name="Überschrift 4" xfId="998" xr:uid="{9C1276C3-ED0A-4359-B219-DF8586E71ABD}"/>
    <cellStyle name="Ukupni zbroj 2" xfId="573" xr:uid="{B164A69D-B9D6-4F96-91D4-81032D7B9AFD}"/>
    <cellStyle name="Ukupni zbroj 3" xfId="574" xr:uid="{2D3BA82F-BE35-4040-8E2A-36E71F56D17D}"/>
    <cellStyle name="Unos 2" xfId="575" xr:uid="{EA78A779-2FE8-4978-94B8-2C2056C949BA}"/>
    <cellStyle name="Unos 3" xfId="576" xr:uid="{2CD80A17-EAE3-49F4-B54C-406AFD7E09A5}"/>
    <cellStyle name="Valuta 2" xfId="1086" xr:uid="{822F9D7B-6776-4A23-86CC-2C791EF8978F}"/>
    <cellStyle name="Valuta 2 2" xfId="1088" xr:uid="{0DCD323E-8248-4EA8-AAB4-F0E4216EC268}"/>
    <cellStyle name="Valuta 2 2 3" xfId="999" xr:uid="{7F16D6D0-F4F2-4749-8568-60ADBA6DF0BF}"/>
    <cellStyle name="Valuta 2 2 3 2" xfId="1034" xr:uid="{4196AEA5-DE58-4A7F-8851-ADD2AC5AC7A3}"/>
    <cellStyle name="Valuta 2 3" xfId="1000" xr:uid="{31C004F4-BC79-4FF5-A29A-4DC54EB56189}"/>
    <cellStyle name="Valuta 2 3 2" xfId="1035" xr:uid="{F9128152-B8FA-4406-9FEB-04DE97F18EF4}"/>
    <cellStyle name="Valuta 3" xfId="1001" xr:uid="{5F174C1A-FFD0-4193-B019-6234C0973655}"/>
    <cellStyle name="Valuta 4" xfId="1002" xr:uid="{99601267-80F7-465D-9DCA-9D4DB12872B2}"/>
    <cellStyle name="Valuta 4 2" xfId="1036" xr:uid="{79A01768-27AA-448B-A476-9615CB68EFAC}"/>
    <cellStyle name="Valuta 6" xfId="1003" xr:uid="{076EFF11-ABC2-403E-94CD-CE7B1BC121B6}"/>
    <cellStyle name="Valuta 6 2" xfId="1037" xr:uid="{D2D80294-19A6-4D21-85D8-0C7724B64377}"/>
    <cellStyle name="Verknüpfte Zelle" xfId="1004" xr:uid="{A5B01171-1C8E-4DCC-80A5-2984D4E74350}"/>
    <cellStyle name="Warnender Text" xfId="1005" xr:uid="{129FD984-9BE7-435B-8E3A-690D6B143BFC}"/>
    <cellStyle name="Warning Text 2" xfId="1006" xr:uid="{24C9968A-C9EB-4911-8E21-645D4A4A5AEB}"/>
    <cellStyle name="Warning Text 3" xfId="1007" xr:uid="{B11E014F-DE8E-4142-A65B-ED7E4BD55DD2}"/>
    <cellStyle name="Zarez 2" xfId="621" xr:uid="{DFD86EF7-F7E7-47F4-835E-8AFBFEA7A89E}"/>
    <cellStyle name="Zarez 2 2" xfId="1009" xr:uid="{C1BC0673-B7BC-4047-AF70-E8322597F4CE}"/>
    <cellStyle name="Zarez 2 2 2" xfId="1010" xr:uid="{11A6C36E-CB34-4C40-9761-2B550C6877A8}"/>
    <cellStyle name="Zarez 2 3" xfId="1011" xr:uid="{36DEF8E6-B48D-4DED-ACA3-BEBA1BE8DF97}"/>
    <cellStyle name="Zarez 2 3 2" xfId="1012" xr:uid="{6A53E143-7427-4D03-B972-F60959ADA784}"/>
    <cellStyle name="Zarez 2 4" xfId="1008" xr:uid="{9B14A58E-7635-45EB-980C-563409E0661A}"/>
    <cellStyle name="Zarez 3" xfId="1013" xr:uid="{F413FD17-C7DD-43C6-B434-5AE3297E31A5}"/>
    <cellStyle name="Zarez 4" xfId="1014" xr:uid="{FDBF9863-F37D-40A7-88BA-011FB01B00AA}"/>
    <cellStyle name="Zarez 4 2" xfId="1015" xr:uid="{4589D85D-FD97-40A0-932F-BAA34A2888FC}"/>
    <cellStyle name="Zarez 4 2 2" xfId="1016" xr:uid="{71CF7A29-B55D-44FA-9189-FE5B56A93321}"/>
    <cellStyle name="Zarez 4 3" xfId="1017" xr:uid="{FB6443D7-0705-4F3D-8F2C-36BD34837BDD}"/>
    <cellStyle name="Zarez 4 4" xfId="1018" xr:uid="{B13D02A8-33B5-4E59-9E93-CF8356267413}"/>
    <cellStyle name="Zarez 5" xfId="1019" xr:uid="{0D4CCF13-8C81-4830-9F0B-FE85D0BA4303}"/>
    <cellStyle name="Zarez 5 2" xfId="1020" xr:uid="{053E08E2-641F-4BBA-891A-883A39D7C4E3}"/>
    <cellStyle name="Zarez 5 2 2" xfId="1021" xr:uid="{BEA26F60-8CBD-48FC-9689-F835F2EB6559}"/>
    <cellStyle name="Zarez 5 3" xfId="1022" xr:uid="{6A65F25A-DC8A-41AF-BD63-1850DCC6CAA1}"/>
    <cellStyle name="Zarez 5 4" xfId="1023" xr:uid="{F5E2D765-65D9-4120-AD65-AC2E1A09AC4E}"/>
    <cellStyle name="Zelle überprüfen" xfId="1024" xr:uid="{F1193A42-662A-4771-8489-17B2E68C3FF0}"/>
  </cellStyles>
  <dxfs count="5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BB278622-E295-4C19-8D26-5DF473D0D7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3803788</xdr:colOff>
      <xdr:row>687</xdr:row>
      <xdr:rowOff>15738</xdr:rowOff>
    </xdr:from>
    <xdr:to>
      <xdr:col>5</xdr:col>
      <xdr:colOff>339517</xdr:colOff>
      <xdr:row>694</xdr:row>
      <xdr:rowOff>35132</xdr:rowOff>
    </xdr:to>
    <xdr:pic>
      <xdr:nvPicPr>
        <xdr:cNvPr id="2" name="Picture 1" descr="KOMORA-ŽIG">
          <a:extLst>
            <a:ext uri="{FF2B5EF4-FFF2-40B4-BE49-F238E27FC236}">
              <a16:creationId xmlns:a16="http://schemas.microsoft.com/office/drawing/2014/main" id="{CC54981E-E4E0-4169-97F7-4847987BCB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7963" y="353786938"/>
          <a:ext cx="2117379" cy="117191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213</xdr:row>
      <xdr:rowOff>2686</xdr:rowOff>
    </xdr:from>
    <xdr:ext cx="65" cy="172227"/>
    <xdr:sp macro="" textlink="">
      <xdr:nvSpPr>
        <xdr:cNvPr id="2" name="TextBox 1">
          <a:extLst>
            <a:ext uri="{FF2B5EF4-FFF2-40B4-BE49-F238E27FC236}">
              <a16:creationId xmlns:a16="http://schemas.microsoft.com/office/drawing/2014/main" id="{7A6902F0-016E-46FA-B48F-3DDB3B9CB583}"/>
            </a:ext>
          </a:extLst>
        </xdr:cNvPr>
        <xdr:cNvSpPr txBox="1"/>
      </xdr:nvSpPr>
      <xdr:spPr>
        <a:xfrm>
          <a:off x="5324475" y="5693361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240</xdr:row>
      <xdr:rowOff>0</xdr:rowOff>
    </xdr:from>
    <xdr:ext cx="184731" cy="264560"/>
    <xdr:sp macro="" textlink="">
      <xdr:nvSpPr>
        <xdr:cNvPr id="3" name="TextBox 2">
          <a:extLst>
            <a:ext uri="{FF2B5EF4-FFF2-40B4-BE49-F238E27FC236}">
              <a16:creationId xmlns:a16="http://schemas.microsoft.com/office/drawing/2014/main" id="{DB37FACB-9E8B-4333-A717-EADB1C8BD4DF}"/>
            </a:ext>
          </a:extLst>
        </xdr:cNvPr>
        <xdr:cNvSpPr txBox="1"/>
      </xdr:nvSpPr>
      <xdr:spPr>
        <a:xfrm>
          <a:off x="4698757" y="636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201</xdr:row>
      <xdr:rowOff>0</xdr:rowOff>
    </xdr:from>
    <xdr:ext cx="65" cy="181292"/>
    <xdr:sp macro="" textlink="">
      <xdr:nvSpPr>
        <xdr:cNvPr id="4" name="TextBox 1">
          <a:extLst>
            <a:ext uri="{FF2B5EF4-FFF2-40B4-BE49-F238E27FC236}">
              <a16:creationId xmlns:a16="http://schemas.microsoft.com/office/drawing/2014/main" id="{091F5978-85D9-4317-AA2B-7955368AB2CE}"/>
            </a:ext>
          </a:extLst>
        </xdr:cNvPr>
        <xdr:cNvSpPr txBox="1"/>
      </xdr:nvSpPr>
      <xdr:spPr>
        <a:xfrm>
          <a:off x="5324475" y="53625750"/>
          <a:ext cx="65" cy="181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204</xdr:row>
      <xdr:rowOff>2198</xdr:rowOff>
    </xdr:from>
    <xdr:ext cx="65" cy="172227"/>
    <xdr:sp macro="" textlink="">
      <xdr:nvSpPr>
        <xdr:cNvPr id="5" name="TextBox 1">
          <a:extLst>
            <a:ext uri="{FF2B5EF4-FFF2-40B4-BE49-F238E27FC236}">
              <a16:creationId xmlns:a16="http://schemas.microsoft.com/office/drawing/2014/main" id="{8D5D397C-4A72-42ED-A6DC-2EE230883C0D}"/>
            </a:ext>
          </a:extLst>
        </xdr:cNvPr>
        <xdr:cNvSpPr txBox="1"/>
      </xdr:nvSpPr>
      <xdr:spPr>
        <a:xfrm>
          <a:off x="5324475" y="5469474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249</xdr:row>
      <xdr:rowOff>815975</xdr:rowOff>
    </xdr:from>
    <xdr:ext cx="65" cy="172227"/>
    <xdr:sp macro="" textlink="">
      <xdr:nvSpPr>
        <xdr:cNvPr id="6" name="TextBox 1">
          <a:extLst>
            <a:ext uri="{FF2B5EF4-FFF2-40B4-BE49-F238E27FC236}">
              <a16:creationId xmlns:a16="http://schemas.microsoft.com/office/drawing/2014/main" id="{C24E2AF4-14CB-40D3-B08C-099030E6448E}"/>
            </a:ext>
          </a:extLst>
        </xdr:cNvPr>
        <xdr:cNvSpPr txBox="1"/>
      </xdr:nvSpPr>
      <xdr:spPr>
        <a:xfrm>
          <a:off x="5324475" y="666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243</xdr:row>
      <xdr:rowOff>0</xdr:rowOff>
    </xdr:from>
    <xdr:ext cx="184731" cy="264560"/>
    <xdr:sp macro="" textlink="">
      <xdr:nvSpPr>
        <xdr:cNvPr id="7" name="TextBox 6">
          <a:extLst>
            <a:ext uri="{FF2B5EF4-FFF2-40B4-BE49-F238E27FC236}">
              <a16:creationId xmlns:a16="http://schemas.microsoft.com/office/drawing/2014/main" id="{4BEC3C73-F26C-4E98-A1EF-4BA304A2B013}"/>
            </a:ext>
          </a:extLst>
        </xdr:cNvPr>
        <xdr:cNvSpPr txBox="1"/>
      </xdr:nvSpPr>
      <xdr:spPr>
        <a:xfrm>
          <a:off x="4698757" y="6421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256</xdr:row>
      <xdr:rowOff>0</xdr:rowOff>
    </xdr:from>
    <xdr:ext cx="272235" cy="396840"/>
    <xdr:sp macro="" textlink="">
      <xdr:nvSpPr>
        <xdr:cNvPr id="8" name="TextBox 1">
          <a:extLst>
            <a:ext uri="{FF2B5EF4-FFF2-40B4-BE49-F238E27FC236}">
              <a16:creationId xmlns:a16="http://schemas.microsoft.com/office/drawing/2014/main" id="{1D791622-EDEE-4F09-8911-55E74F9234C8}"/>
            </a:ext>
          </a:extLst>
        </xdr:cNvPr>
        <xdr:cNvSpPr txBox="1"/>
      </xdr:nvSpPr>
      <xdr:spPr>
        <a:xfrm>
          <a:off x="4182269" y="6779895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256</xdr:row>
      <xdr:rowOff>0</xdr:rowOff>
    </xdr:from>
    <xdr:ext cx="272235" cy="396840"/>
    <xdr:sp macro="" textlink="">
      <xdr:nvSpPr>
        <xdr:cNvPr id="9" name="TextBox 2">
          <a:extLst>
            <a:ext uri="{FF2B5EF4-FFF2-40B4-BE49-F238E27FC236}">
              <a16:creationId xmlns:a16="http://schemas.microsoft.com/office/drawing/2014/main" id="{CDD1C961-9C66-4C4B-AB77-ADE36F12D676}"/>
            </a:ext>
          </a:extLst>
        </xdr:cNvPr>
        <xdr:cNvSpPr txBox="1"/>
      </xdr:nvSpPr>
      <xdr:spPr>
        <a:xfrm>
          <a:off x="4182269" y="6779895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570</xdr:row>
      <xdr:rowOff>2687</xdr:rowOff>
    </xdr:from>
    <xdr:ext cx="65" cy="172227"/>
    <xdr:sp macro="" textlink="">
      <xdr:nvSpPr>
        <xdr:cNvPr id="10" name="TextBox 1">
          <a:extLst>
            <a:ext uri="{FF2B5EF4-FFF2-40B4-BE49-F238E27FC236}">
              <a16:creationId xmlns:a16="http://schemas.microsoft.com/office/drawing/2014/main" id="{641DF031-DD9C-4844-A18B-4F8EEDE7EB56}"/>
            </a:ext>
          </a:extLst>
        </xdr:cNvPr>
        <xdr:cNvSpPr txBox="1"/>
      </xdr:nvSpPr>
      <xdr:spPr>
        <a:xfrm>
          <a:off x="5324475" y="1499738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597</xdr:row>
      <xdr:rowOff>0</xdr:rowOff>
    </xdr:from>
    <xdr:ext cx="184731" cy="264560"/>
    <xdr:sp macro="" textlink="">
      <xdr:nvSpPr>
        <xdr:cNvPr id="11" name="TextBox 2">
          <a:extLst>
            <a:ext uri="{FF2B5EF4-FFF2-40B4-BE49-F238E27FC236}">
              <a16:creationId xmlns:a16="http://schemas.microsoft.com/office/drawing/2014/main" id="{D674EA3B-DF2B-41BB-88F0-20B9C8911474}"/>
            </a:ext>
          </a:extLst>
        </xdr:cNvPr>
        <xdr:cNvSpPr txBox="1"/>
      </xdr:nvSpPr>
      <xdr:spPr>
        <a:xfrm>
          <a:off x="4698757" y="1566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558</xdr:row>
      <xdr:rowOff>0</xdr:rowOff>
    </xdr:from>
    <xdr:ext cx="65" cy="181292"/>
    <xdr:sp macro="" textlink="">
      <xdr:nvSpPr>
        <xdr:cNvPr id="12" name="TextBox 1">
          <a:extLst>
            <a:ext uri="{FF2B5EF4-FFF2-40B4-BE49-F238E27FC236}">
              <a16:creationId xmlns:a16="http://schemas.microsoft.com/office/drawing/2014/main" id="{ABBD71DC-2373-4D5D-965F-80D073201AC0}"/>
            </a:ext>
          </a:extLst>
        </xdr:cNvPr>
        <xdr:cNvSpPr txBox="1"/>
      </xdr:nvSpPr>
      <xdr:spPr>
        <a:xfrm>
          <a:off x="5324475" y="146665950"/>
          <a:ext cx="65" cy="181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561</xdr:row>
      <xdr:rowOff>2198</xdr:rowOff>
    </xdr:from>
    <xdr:ext cx="65" cy="172227"/>
    <xdr:sp macro="" textlink="">
      <xdr:nvSpPr>
        <xdr:cNvPr id="13" name="TextBox 1">
          <a:extLst>
            <a:ext uri="{FF2B5EF4-FFF2-40B4-BE49-F238E27FC236}">
              <a16:creationId xmlns:a16="http://schemas.microsoft.com/office/drawing/2014/main" id="{FFC22E3E-ED29-4627-8DB2-1BB66DAFF7D2}"/>
            </a:ext>
          </a:extLst>
        </xdr:cNvPr>
        <xdr:cNvSpPr txBox="1"/>
      </xdr:nvSpPr>
      <xdr:spPr>
        <a:xfrm>
          <a:off x="5324475" y="14773494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606</xdr:row>
      <xdr:rowOff>815975</xdr:rowOff>
    </xdr:from>
    <xdr:ext cx="65" cy="172227"/>
    <xdr:sp macro="" textlink="">
      <xdr:nvSpPr>
        <xdr:cNvPr id="14" name="TextBox 1">
          <a:extLst>
            <a:ext uri="{FF2B5EF4-FFF2-40B4-BE49-F238E27FC236}">
              <a16:creationId xmlns:a16="http://schemas.microsoft.com/office/drawing/2014/main" id="{7181AB24-2CE6-4A93-BBE0-67A11BFF3136}"/>
            </a:ext>
          </a:extLst>
        </xdr:cNvPr>
        <xdr:cNvSpPr txBox="1"/>
      </xdr:nvSpPr>
      <xdr:spPr>
        <a:xfrm>
          <a:off x="5324475" y="159664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600</xdr:row>
      <xdr:rowOff>0</xdr:rowOff>
    </xdr:from>
    <xdr:ext cx="184731" cy="264560"/>
    <xdr:sp macro="" textlink="">
      <xdr:nvSpPr>
        <xdr:cNvPr id="15" name="TextBox 6">
          <a:extLst>
            <a:ext uri="{FF2B5EF4-FFF2-40B4-BE49-F238E27FC236}">
              <a16:creationId xmlns:a16="http://schemas.microsoft.com/office/drawing/2014/main" id="{31AF3DF3-62ED-49FF-BDA4-AFDB75A90F6E}"/>
            </a:ext>
          </a:extLst>
        </xdr:cNvPr>
        <xdr:cNvSpPr txBox="1"/>
      </xdr:nvSpPr>
      <xdr:spPr>
        <a:xfrm>
          <a:off x="4698757" y="1572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613</xdr:row>
      <xdr:rowOff>0</xdr:rowOff>
    </xdr:from>
    <xdr:ext cx="272235" cy="396840"/>
    <xdr:sp macro="" textlink="">
      <xdr:nvSpPr>
        <xdr:cNvPr id="16" name="TextBox 1">
          <a:extLst>
            <a:ext uri="{FF2B5EF4-FFF2-40B4-BE49-F238E27FC236}">
              <a16:creationId xmlns:a16="http://schemas.microsoft.com/office/drawing/2014/main" id="{42065DD5-19A7-4EE8-96D3-55DB01BB4262}"/>
            </a:ext>
          </a:extLst>
        </xdr:cNvPr>
        <xdr:cNvSpPr txBox="1"/>
      </xdr:nvSpPr>
      <xdr:spPr>
        <a:xfrm>
          <a:off x="4182269" y="16083915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613</xdr:row>
      <xdr:rowOff>0</xdr:rowOff>
    </xdr:from>
    <xdr:ext cx="272235" cy="396840"/>
    <xdr:sp macro="" textlink="">
      <xdr:nvSpPr>
        <xdr:cNvPr id="17" name="TextBox 2">
          <a:extLst>
            <a:ext uri="{FF2B5EF4-FFF2-40B4-BE49-F238E27FC236}">
              <a16:creationId xmlns:a16="http://schemas.microsoft.com/office/drawing/2014/main" id="{6D284353-2EBA-4189-98CE-AF852368D1D9}"/>
            </a:ext>
          </a:extLst>
        </xdr:cNvPr>
        <xdr:cNvSpPr txBox="1"/>
      </xdr:nvSpPr>
      <xdr:spPr>
        <a:xfrm>
          <a:off x="4182269" y="16083915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930</xdr:row>
      <xdr:rowOff>2686</xdr:rowOff>
    </xdr:from>
    <xdr:ext cx="65" cy="172227"/>
    <xdr:sp macro="" textlink="">
      <xdr:nvSpPr>
        <xdr:cNvPr id="18" name="TextBox 1">
          <a:extLst>
            <a:ext uri="{FF2B5EF4-FFF2-40B4-BE49-F238E27FC236}">
              <a16:creationId xmlns:a16="http://schemas.microsoft.com/office/drawing/2014/main" id="{C00D11EE-53D4-46B7-9801-E7661DE86FA7}"/>
            </a:ext>
          </a:extLst>
        </xdr:cNvPr>
        <xdr:cNvSpPr txBox="1"/>
      </xdr:nvSpPr>
      <xdr:spPr>
        <a:xfrm>
          <a:off x="5324475" y="24324261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957</xdr:row>
      <xdr:rowOff>0</xdr:rowOff>
    </xdr:from>
    <xdr:ext cx="184731" cy="264560"/>
    <xdr:sp macro="" textlink="">
      <xdr:nvSpPr>
        <xdr:cNvPr id="19" name="TextBox 2">
          <a:extLst>
            <a:ext uri="{FF2B5EF4-FFF2-40B4-BE49-F238E27FC236}">
              <a16:creationId xmlns:a16="http://schemas.microsoft.com/office/drawing/2014/main" id="{6178367E-0792-4985-8DCB-62AFF840A731}"/>
            </a:ext>
          </a:extLst>
        </xdr:cNvPr>
        <xdr:cNvSpPr txBox="1"/>
      </xdr:nvSpPr>
      <xdr:spPr>
        <a:xfrm>
          <a:off x="4698757" y="2499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917</xdr:row>
      <xdr:rowOff>542925</xdr:rowOff>
    </xdr:from>
    <xdr:ext cx="65" cy="172227"/>
    <xdr:sp macro="" textlink="">
      <xdr:nvSpPr>
        <xdr:cNvPr id="20" name="TextBox 1">
          <a:extLst>
            <a:ext uri="{FF2B5EF4-FFF2-40B4-BE49-F238E27FC236}">
              <a16:creationId xmlns:a16="http://schemas.microsoft.com/office/drawing/2014/main" id="{6AC093A6-3C3F-46DC-8CCC-6FB9D0C6A138}"/>
            </a:ext>
          </a:extLst>
        </xdr:cNvPr>
        <xdr:cNvSpPr txBox="1"/>
      </xdr:nvSpPr>
      <xdr:spPr>
        <a:xfrm>
          <a:off x="5324475" y="23993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921</xdr:row>
      <xdr:rowOff>2198</xdr:rowOff>
    </xdr:from>
    <xdr:ext cx="65" cy="172227"/>
    <xdr:sp macro="" textlink="">
      <xdr:nvSpPr>
        <xdr:cNvPr id="21" name="TextBox 1">
          <a:extLst>
            <a:ext uri="{FF2B5EF4-FFF2-40B4-BE49-F238E27FC236}">
              <a16:creationId xmlns:a16="http://schemas.microsoft.com/office/drawing/2014/main" id="{A55EC5C6-3BB9-4A1E-9E5B-4EB69A675231}"/>
            </a:ext>
          </a:extLst>
        </xdr:cNvPr>
        <xdr:cNvSpPr txBox="1"/>
      </xdr:nvSpPr>
      <xdr:spPr>
        <a:xfrm>
          <a:off x="5324475" y="24100374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966</xdr:row>
      <xdr:rowOff>815975</xdr:rowOff>
    </xdr:from>
    <xdr:ext cx="65" cy="172227"/>
    <xdr:sp macro="" textlink="">
      <xdr:nvSpPr>
        <xdr:cNvPr id="22" name="TextBox 1">
          <a:extLst>
            <a:ext uri="{FF2B5EF4-FFF2-40B4-BE49-F238E27FC236}">
              <a16:creationId xmlns:a16="http://schemas.microsoft.com/office/drawing/2014/main" id="{9735CB5C-A68C-49AB-8082-6981462D0D25}"/>
            </a:ext>
          </a:extLst>
        </xdr:cNvPr>
        <xdr:cNvSpPr txBox="1"/>
      </xdr:nvSpPr>
      <xdr:spPr>
        <a:xfrm>
          <a:off x="5324475" y="25293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960</xdr:row>
      <xdr:rowOff>0</xdr:rowOff>
    </xdr:from>
    <xdr:ext cx="184731" cy="264560"/>
    <xdr:sp macro="" textlink="">
      <xdr:nvSpPr>
        <xdr:cNvPr id="23" name="TextBox 6">
          <a:extLst>
            <a:ext uri="{FF2B5EF4-FFF2-40B4-BE49-F238E27FC236}">
              <a16:creationId xmlns:a16="http://schemas.microsoft.com/office/drawing/2014/main" id="{A856573C-BDF1-4DC6-A9ED-5CCF740E5968}"/>
            </a:ext>
          </a:extLst>
        </xdr:cNvPr>
        <xdr:cNvSpPr txBox="1"/>
      </xdr:nvSpPr>
      <xdr:spPr>
        <a:xfrm>
          <a:off x="4698757" y="25052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973</xdr:row>
      <xdr:rowOff>0</xdr:rowOff>
    </xdr:from>
    <xdr:ext cx="272235" cy="396840"/>
    <xdr:sp macro="" textlink="">
      <xdr:nvSpPr>
        <xdr:cNvPr id="24" name="TextBox 1">
          <a:extLst>
            <a:ext uri="{FF2B5EF4-FFF2-40B4-BE49-F238E27FC236}">
              <a16:creationId xmlns:a16="http://schemas.microsoft.com/office/drawing/2014/main" id="{B04EFAB0-4D3A-41BC-BF32-189C842EAF1C}"/>
            </a:ext>
          </a:extLst>
        </xdr:cNvPr>
        <xdr:cNvSpPr txBox="1"/>
      </xdr:nvSpPr>
      <xdr:spPr>
        <a:xfrm>
          <a:off x="4182269" y="25410795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973</xdr:row>
      <xdr:rowOff>0</xdr:rowOff>
    </xdr:from>
    <xdr:ext cx="272235" cy="396840"/>
    <xdr:sp macro="" textlink="">
      <xdr:nvSpPr>
        <xdr:cNvPr id="25" name="TextBox 2">
          <a:extLst>
            <a:ext uri="{FF2B5EF4-FFF2-40B4-BE49-F238E27FC236}">
              <a16:creationId xmlns:a16="http://schemas.microsoft.com/office/drawing/2014/main" id="{CC03AE90-5923-4141-A2A9-B26347134111}"/>
            </a:ext>
          </a:extLst>
        </xdr:cNvPr>
        <xdr:cNvSpPr txBox="1"/>
      </xdr:nvSpPr>
      <xdr:spPr>
        <a:xfrm>
          <a:off x="4182269" y="25410795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1254</xdr:row>
      <xdr:rowOff>2687</xdr:rowOff>
    </xdr:from>
    <xdr:ext cx="65" cy="172227"/>
    <xdr:sp macro="" textlink="">
      <xdr:nvSpPr>
        <xdr:cNvPr id="26" name="TextBox 1">
          <a:extLst>
            <a:ext uri="{FF2B5EF4-FFF2-40B4-BE49-F238E27FC236}">
              <a16:creationId xmlns:a16="http://schemas.microsoft.com/office/drawing/2014/main" id="{63160577-6CBE-4C46-B037-5630CF747FEE}"/>
            </a:ext>
          </a:extLst>
        </xdr:cNvPr>
        <xdr:cNvSpPr txBox="1"/>
      </xdr:nvSpPr>
      <xdr:spPr>
        <a:xfrm>
          <a:off x="5324475" y="32871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1281</xdr:row>
      <xdr:rowOff>0</xdr:rowOff>
    </xdr:from>
    <xdr:ext cx="184731" cy="264560"/>
    <xdr:sp macro="" textlink="">
      <xdr:nvSpPr>
        <xdr:cNvPr id="27" name="TextBox 2">
          <a:extLst>
            <a:ext uri="{FF2B5EF4-FFF2-40B4-BE49-F238E27FC236}">
              <a16:creationId xmlns:a16="http://schemas.microsoft.com/office/drawing/2014/main" id="{F0F5C05B-F6DB-4733-89AE-206F7B87BB6A}"/>
            </a:ext>
          </a:extLst>
        </xdr:cNvPr>
        <xdr:cNvSpPr txBox="1"/>
      </xdr:nvSpPr>
      <xdr:spPr>
        <a:xfrm>
          <a:off x="4698757" y="33542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1242</xdr:row>
      <xdr:rowOff>0</xdr:rowOff>
    </xdr:from>
    <xdr:ext cx="65" cy="181292"/>
    <xdr:sp macro="" textlink="">
      <xdr:nvSpPr>
        <xdr:cNvPr id="28" name="TextBox 1">
          <a:extLst>
            <a:ext uri="{FF2B5EF4-FFF2-40B4-BE49-F238E27FC236}">
              <a16:creationId xmlns:a16="http://schemas.microsoft.com/office/drawing/2014/main" id="{2B960009-3DA0-4820-B5AF-26F32063865C}"/>
            </a:ext>
          </a:extLst>
        </xdr:cNvPr>
        <xdr:cNvSpPr txBox="1"/>
      </xdr:nvSpPr>
      <xdr:spPr>
        <a:xfrm>
          <a:off x="5324475" y="325402575"/>
          <a:ext cx="65" cy="181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1245</xdr:row>
      <xdr:rowOff>2198</xdr:rowOff>
    </xdr:from>
    <xdr:ext cx="65" cy="172227"/>
    <xdr:sp macro="" textlink="">
      <xdr:nvSpPr>
        <xdr:cNvPr id="29" name="TextBox 1">
          <a:extLst>
            <a:ext uri="{FF2B5EF4-FFF2-40B4-BE49-F238E27FC236}">
              <a16:creationId xmlns:a16="http://schemas.microsoft.com/office/drawing/2014/main" id="{90E030A9-5E9D-434F-9B4B-6A34457DF2E1}"/>
            </a:ext>
          </a:extLst>
        </xdr:cNvPr>
        <xdr:cNvSpPr txBox="1"/>
      </xdr:nvSpPr>
      <xdr:spPr>
        <a:xfrm>
          <a:off x="5324475" y="3264715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1290</xdr:row>
      <xdr:rowOff>815975</xdr:rowOff>
    </xdr:from>
    <xdr:ext cx="65" cy="172227"/>
    <xdr:sp macro="" textlink="">
      <xdr:nvSpPr>
        <xdr:cNvPr id="30" name="TextBox 1">
          <a:extLst>
            <a:ext uri="{FF2B5EF4-FFF2-40B4-BE49-F238E27FC236}">
              <a16:creationId xmlns:a16="http://schemas.microsoft.com/office/drawing/2014/main" id="{434BE71A-9AF8-4E70-8C2B-A5625F90E55C}"/>
            </a:ext>
          </a:extLst>
        </xdr:cNvPr>
        <xdr:cNvSpPr txBox="1"/>
      </xdr:nvSpPr>
      <xdr:spPr>
        <a:xfrm>
          <a:off x="5324475" y="33840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1284</xdr:row>
      <xdr:rowOff>0</xdr:rowOff>
    </xdr:from>
    <xdr:ext cx="184731" cy="264560"/>
    <xdr:sp macro="" textlink="">
      <xdr:nvSpPr>
        <xdr:cNvPr id="31" name="TextBox 6">
          <a:extLst>
            <a:ext uri="{FF2B5EF4-FFF2-40B4-BE49-F238E27FC236}">
              <a16:creationId xmlns:a16="http://schemas.microsoft.com/office/drawing/2014/main" id="{02FE1DAC-1DA1-4A6B-8493-618F975B9079}"/>
            </a:ext>
          </a:extLst>
        </xdr:cNvPr>
        <xdr:cNvSpPr txBox="1"/>
      </xdr:nvSpPr>
      <xdr:spPr>
        <a:xfrm>
          <a:off x="4698757" y="3359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1296</xdr:row>
      <xdr:rowOff>166076</xdr:rowOff>
    </xdr:from>
    <xdr:ext cx="272235" cy="396840"/>
    <xdr:sp macro="" textlink="">
      <xdr:nvSpPr>
        <xdr:cNvPr id="32" name="TextBox 1">
          <a:extLst>
            <a:ext uri="{FF2B5EF4-FFF2-40B4-BE49-F238E27FC236}">
              <a16:creationId xmlns:a16="http://schemas.microsoft.com/office/drawing/2014/main" id="{7C3F25DE-76CB-4D78-B0ED-6B4F969E83BD}"/>
            </a:ext>
          </a:extLst>
        </xdr:cNvPr>
        <xdr:cNvSpPr txBox="1"/>
      </xdr:nvSpPr>
      <xdr:spPr>
        <a:xfrm>
          <a:off x="4182269" y="339579926"/>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1296</xdr:row>
      <xdr:rowOff>166076</xdr:rowOff>
    </xdr:from>
    <xdr:ext cx="272235" cy="396840"/>
    <xdr:sp macro="" textlink="">
      <xdr:nvSpPr>
        <xdr:cNvPr id="33" name="TextBox 2">
          <a:extLst>
            <a:ext uri="{FF2B5EF4-FFF2-40B4-BE49-F238E27FC236}">
              <a16:creationId xmlns:a16="http://schemas.microsoft.com/office/drawing/2014/main" id="{196D2B4A-CB57-4DE4-8F95-901C986AA9C2}"/>
            </a:ext>
          </a:extLst>
        </xdr:cNvPr>
        <xdr:cNvSpPr txBox="1"/>
      </xdr:nvSpPr>
      <xdr:spPr>
        <a:xfrm>
          <a:off x="4182269" y="339579926"/>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1647</xdr:row>
      <xdr:rowOff>2686</xdr:rowOff>
    </xdr:from>
    <xdr:ext cx="65" cy="172227"/>
    <xdr:sp macro="" textlink="">
      <xdr:nvSpPr>
        <xdr:cNvPr id="34" name="TextBox 1">
          <a:extLst>
            <a:ext uri="{FF2B5EF4-FFF2-40B4-BE49-F238E27FC236}">
              <a16:creationId xmlns:a16="http://schemas.microsoft.com/office/drawing/2014/main" id="{24CF16FB-D7C6-461C-9A37-3370612747C7}"/>
            </a:ext>
          </a:extLst>
        </xdr:cNvPr>
        <xdr:cNvSpPr txBox="1"/>
      </xdr:nvSpPr>
      <xdr:spPr>
        <a:xfrm>
          <a:off x="5324475" y="42854196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1674</xdr:row>
      <xdr:rowOff>0</xdr:rowOff>
    </xdr:from>
    <xdr:ext cx="184731" cy="264560"/>
    <xdr:sp macro="" textlink="">
      <xdr:nvSpPr>
        <xdr:cNvPr id="35" name="TextBox 2">
          <a:extLst>
            <a:ext uri="{FF2B5EF4-FFF2-40B4-BE49-F238E27FC236}">
              <a16:creationId xmlns:a16="http://schemas.microsoft.com/office/drawing/2014/main" id="{61E17B8E-1AE0-4807-B2DC-F131FEF966C3}"/>
            </a:ext>
          </a:extLst>
        </xdr:cNvPr>
        <xdr:cNvSpPr txBox="1"/>
      </xdr:nvSpPr>
      <xdr:spPr>
        <a:xfrm>
          <a:off x="4698757" y="43525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1635</xdr:row>
      <xdr:rowOff>0</xdr:rowOff>
    </xdr:from>
    <xdr:ext cx="65" cy="181795"/>
    <xdr:sp macro="" textlink="">
      <xdr:nvSpPr>
        <xdr:cNvPr id="36" name="TextBox 1">
          <a:extLst>
            <a:ext uri="{FF2B5EF4-FFF2-40B4-BE49-F238E27FC236}">
              <a16:creationId xmlns:a16="http://schemas.microsoft.com/office/drawing/2014/main" id="{9F665F76-4E0B-4BCB-A0F4-5EB6EE6937B0}"/>
            </a:ext>
          </a:extLst>
        </xdr:cNvPr>
        <xdr:cNvSpPr txBox="1"/>
      </xdr:nvSpPr>
      <xdr:spPr>
        <a:xfrm>
          <a:off x="5324475" y="425234100"/>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1638</xdr:row>
      <xdr:rowOff>2198</xdr:rowOff>
    </xdr:from>
    <xdr:ext cx="65" cy="172227"/>
    <xdr:sp macro="" textlink="">
      <xdr:nvSpPr>
        <xdr:cNvPr id="37" name="TextBox 1">
          <a:extLst>
            <a:ext uri="{FF2B5EF4-FFF2-40B4-BE49-F238E27FC236}">
              <a16:creationId xmlns:a16="http://schemas.microsoft.com/office/drawing/2014/main" id="{9AA449B2-C8EA-4D74-B81E-00D9A86E7BF0}"/>
            </a:ext>
          </a:extLst>
        </xdr:cNvPr>
        <xdr:cNvSpPr txBox="1"/>
      </xdr:nvSpPr>
      <xdr:spPr>
        <a:xfrm>
          <a:off x="5324475" y="42630309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1683</xdr:row>
      <xdr:rowOff>815975</xdr:rowOff>
    </xdr:from>
    <xdr:ext cx="65" cy="172227"/>
    <xdr:sp macro="" textlink="">
      <xdr:nvSpPr>
        <xdr:cNvPr id="38" name="TextBox 1">
          <a:extLst>
            <a:ext uri="{FF2B5EF4-FFF2-40B4-BE49-F238E27FC236}">
              <a16:creationId xmlns:a16="http://schemas.microsoft.com/office/drawing/2014/main" id="{8BC7BA90-E7AE-4189-AB8C-196EECF4595F}"/>
            </a:ext>
          </a:extLst>
        </xdr:cNvPr>
        <xdr:cNvSpPr txBox="1"/>
      </xdr:nvSpPr>
      <xdr:spPr>
        <a:xfrm>
          <a:off x="5324475" y="4382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1677</xdr:row>
      <xdr:rowOff>0</xdr:rowOff>
    </xdr:from>
    <xdr:ext cx="184731" cy="264560"/>
    <xdr:sp macro="" textlink="">
      <xdr:nvSpPr>
        <xdr:cNvPr id="39" name="TextBox 6">
          <a:extLst>
            <a:ext uri="{FF2B5EF4-FFF2-40B4-BE49-F238E27FC236}">
              <a16:creationId xmlns:a16="http://schemas.microsoft.com/office/drawing/2014/main" id="{FC9F335C-ED91-4DCA-A69D-CE510EBB6B1D}"/>
            </a:ext>
          </a:extLst>
        </xdr:cNvPr>
        <xdr:cNvSpPr txBox="1"/>
      </xdr:nvSpPr>
      <xdr:spPr>
        <a:xfrm>
          <a:off x="4698757" y="4358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1690</xdr:row>
      <xdr:rowOff>0</xdr:rowOff>
    </xdr:from>
    <xdr:ext cx="272235" cy="396840"/>
    <xdr:sp macro="" textlink="">
      <xdr:nvSpPr>
        <xdr:cNvPr id="40" name="TextBox 1">
          <a:extLst>
            <a:ext uri="{FF2B5EF4-FFF2-40B4-BE49-F238E27FC236}">
              <a16:creationId xmlns:a16="http://schemas.microsoft.com/office/drawing/2014/main" id="{946D2B32-30FB-40E4-95C6-A145DB46CB57}"/>
            </a:ext>
          </a:extLst>
        </xdr:cNvPr>
        <xdr:cNvSpPr txBox="1"/>
      </xdr:nvSpPr>
      <xdr:spPr>
        <a:xfrm>
          <a:off x="4182269" y="4394073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1690</xdr:row>
      <xdr:rowOff>0</xdr:rowOff>
    </xdr:from>
    <xdr:ext cx="272235" cy="396840"/>
    <xdr:sp macro="" textlink="">
      <xdr:nvSpPr>
        <xdr:cNvPr id="41" name="TextBox 2">
          <a:extLst>
            <a:ext uri="{FF2B5EF4-FFF2-40B4-BE49-F238E27FC236}">
              <a16:creationId xmlns:a16="http://schemas.microsoft.com/office/drawing/2014/main" id="{A2D512DF-BBA0-4175-81B8-27720B624192}"/>
            </a:ext>
          </a:extLst>
        </xdr:cNvPr>
        <xdr:cNvSpPr txBox="1"/>
      </xdr:nvSpPr>
      <xdr:spPr>
        <a:xfrm>
          <a:off x="4182269" y="4394073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2029</xdr:row>
      <xdr:rowOff>0</xdr:rowOff>
    </xdr:from>
    <xdr:ext cx="65" cy="258341"/>
    <xdr:sp macro="" textlink="">
      <xdr:nvSpPr>
        <xdr:cNvPr id="42" name="TextBox 1">
          <a:extLst>
            <a:ext uri="{FF2B5EF4-FFF2-40B4-BE49-F238E27FC236}">
              <a16:creationId xmlns:a16="http://schemas.microsoft.com/office/drawing/2014/main" id="{DD987004-B590-4DFA-8939-CCF57C438FB9}"/>
            </a:ext>
          </a:extLst>
        </xdr:cNvPr>
        <xdr:cNvSpPr txBox="1"/>
      </xdr:nvSpPr>
      <xdr:spPr>
        <a:xfrm>
          <a:off x="5324475" y="5187696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2029</xdr:row>
      <xdr:rowOff>0</xdr:rowOff>
    </xdr:from>
    <xdr:ext cx="184731" cy="264560"/>
    <xdr:sp macro="" textlink="">
      <xdr:nvSpPr>
        <xdr:cNvPr id="43" name="TextBox 2">
          <a:extLst>
            <a:ext uri="{FF2B5EF4-FFF2-40B4-BE49-F238E27FC236}">
              <a16:creationId xmlns:a16="http://schemas.microsoft.com/office/drawing/2014/main" id="{133B8880-BC3B-40D2-87BD-4BB5EDBBFC5F}"/>
            </a:ext>
          </a:extLst>
        </xdr:cNvPr>
        <xdr:cNvSpPr txBox="1"/>
      </xdr:nvSpPr>
      <xdr:spPr>
        <a:xfrm>
          <a:off x="4698757" y="51876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2029</xdr:row>
      <xdr:rowOff>0</xdr:rowOff>
    </xdr:from>
    <xdr:ext cx="65" cy="258341"/>
    <xdr:sp macro="" textlink="">
      <xdr:nvSpPr>
        <xdr:cNvPr id="44" name="TextBox 1">
          <a:extLst>
            <a:ext uri="{FF2B5EF4-FFF2-40B4-BE49-F238E27FC236}">
              <a16:creationId xmlns:a16="http://schemas.microsoft.com/office/drawing/2014/main" id="{90474916-DA47-41EB-9F78-623B2BE144F1}"/>
            </a:ext>
          </a:extLst>
        </xdr:cNvPr>
        <xdr:cNvSpPr txBox="1"/>
      </xdr:nvSpPr>
      <xdr:spPr>
        <a:xfrm>
          <a:off x="5324475" y="5187696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2029</xdr:row>
      <xdr:rowOff>0</xdr:rowOff>
    </xdr:from>
    <xdr:ext cx="65" cy="258341"/>
    <xdr:sp macro="" textlink="">
      <xdr:nvSpPr>
        <xdr:cNvPr id="45" name="TextBox 1">
          <a:extLst>
            <a:ext uri="{FF2B5EF4-FFF2-40B4-BE49-F238E27FC236}">
              <a16:creationId xmlns:a16="http://schemas.microsoft.com/office/drawing/2014/main" id="{16C21505-6681-4ADB-933C-4B10973997B5}"/>
            </a:ext>
          </a:extLst>
        </xdr:cNvPr>
        <xdr:cNvSpPr txBox="1"/>
      </xdr:nvSpPr>
      <xdr:spPr>
        <a:xfrm>
          <a:off x="5324475" y="5187696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2029</xdr:row>
      <xdr:rowOff>0</xdr:rowOff>
    </xdr:from>
    <xdr:ext cx="65" cy="258341"/>
    <xdr:sp macro="" textlink="">
      <xdr:nvSpPr>
        <xdr:cNvPr id="46" name="TextBox 1">
          <a:extLst>
            <a:ext uri="{FF2B5EF4-FFF2-40B4-BE49-F238E27FC236}">
              <a16:creationId xmlns:a16="http://schemas.microsoft.com/office/drawing/2014/main" id="{E4277121-4D80-40B6-B7BC-111039D867D8}"/>
            </a:ext>
          </a:extLst>
        </xdr:cNvPr>
        <xdr:cNvSpPr txBox="1"/>
      </xdr:nvSpPr>
      <xdr:spPr>
        <a:xfrm>
          <a:off x="5324475" y="5187696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2029</xdr:row>
      <xdr:rowOff>0</xdr:rowOff>
    </xdr:from>
    <xdr:ext cx="184731" cy="264560"/>
    <xdr:sp macro="" textlink="">
      <xdr:nvSpPr>
        <xdr:cNvPr id="47" name="TextBox 6">
          <a:extLst>
            <a:ext uri="{FF2B5EF4-FFF2-40B4-BE49-F238E27FC236}">
              <a16:creationId xmlns:a16="http://schemas.microsoft.com/office/drawing/2014/main" id="{FA08E2F6-0927-48D1-86C7-8A749ECC0252}"/>
            </a:ext>
          </a:extLst>
        </xdr:cNvPr>
        <xdr:cNvSpPr txBox="1"/>
      </xdr:nvSpPr>
      <xdr:spPr>
        <a:xfrm>
          <a:off x="4698757" y="51876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2029</xdr:row>
      <xdr:rowOff>0</xdr:rowOff>
    </xdr:from>
    <xdr:ext cx="272235" cy="396840"/>
    <xdr:sp macro="" textlink="">
      <xdr:nvSpPr>
        <xdr:cNvPr id="48" name="TextBox 1">
          <a:extLst>
            <a:ext uri="{FF2B5EF4-FFF2-40B4-BE49-F238E27FC236}">
              <a16:creationId xmlns:a16="http://schemas.microsoft.com/office/drawing/2014/main" id="{C45C547C-5D16-4AC6-9212-0863DEF902FA}"/>
            </a:ext>
          </a:extLst>
        </xdr:cNvPr>
        <xdr:cNvSpPr txBox="1"/>
      </xdr:nvSpPr>
      <xdr:spPr>
        <a:xfrm>
          <a:off x="4182269" y="5187696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2029</xdr:row>
      <xdr:rowOff>0</xdr:rowOff>
    </xdr:from>
    <xdr:ext cx="272235" cy="396840"/>
    <xdr:sp macro="" textlink="">
      <xdr:nvSpPr>
        <xdr:cNvPr id="49" name="TextBox 2">
          <a:extLst>
            <a:ext uri="{FF2B5EF4-FFF2-40B4-BE49-F238E27FC236}">
              <a16:creationId xmlns:a16="http://schemas.microsoft.com/office/drawing/2014/main" id="{C3CFD986-B7EF-4CB4-87F5-50B0909A102A}"/>
            </a:ext>
          </a:extLst>
        </xdr:cNvPr>
        <xdr:cNvSpPr txBox="1"/>
      </xdr:nvSpPr>
      <xdr:spPr>
        <a:xfrm>
          <a:off x="4182269" y="5187696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2012</xdr:row>
      <xdr:rowOff>0</xdr:rowOff>
    </xdr:from>
    <xdr:ext cx="65" cy="181795"/>
    <xdr:sp macro="" textlink="">
      <xdr:nvSpPr>
        <xdr:cNvPr id="50" name="TextBox 1">
          <a:extLst>
            <a:ext uri="{FF2B5EF4-FFF2-40B4-BE49-F238E27FC236}">
              <a16:creationId xmlns:a16="http://schemas.microsoft.com/office/drawing/2014/main" id="{8352FBF3-ACF2-4DC3-8B02-0B2A7D157449}"/>
            </a:ext>
          </a:extLst>
        </xdr:cNvPr>
        <xdr:cNvSpPr txBox="1"/>
      </xdr:nvSpPr>
      <xdr:spPr>
        <a:xfrm>
          <a:off x="5324475" y="514454775"/>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2014</xdr:row>
      <xdr:rowOff>1954</xdr:rowOff>
    </xdr:from>
    <xdr:ext cx="65" cy="181795"/>
    <xdr:sp macro="" textlink="">
      <xdr:nvSpPr>
        <xdr:cNvPr id="51" name="TextBox 10">
          <a:extLst>
            <a:ext uri="{FF2B5EF4-FFF2-40B4-BE49-F238E27FC236}">
              <a16:creationId xmlns:a16="http://schemas.microsoft.com/office/drawing/2014/main" id="{09332961-C215-4241-BABD-B00D11703BB9}"/>
            </a:ext>
          </a:extLst>
        </xdr:cNvPr>
        <xdr:cNvSpPr txBox="1"/>
      </xdr:nvSpPr>
      <xdr:spPr>
        <a:xfrm>
          <a:off x="5324475" y="515028229"/>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2014</xdr:row>
      <xdr:rowOff>1954</xdr:rowOff>
    </xdr:from>
    <xdr:ext cx="65" cy="181795"/>
    <xdr:sp macro="" textlink="">
      <xdr:nvSpPr>
        <xdr:cNvPr id="52" name="TextBox 11">
          <a:extLst>
            <a:ext uri="{FF2B5EF4-FFF2-40B4-BE49-F238E27FC236}">
              <a16:creationId xmlns:a16="http://schemas.microsoft.com/office/drawing/2014/main" id="{B426253F-236E-48B6-91A2-46A9C07296F2}"/>
            </a:ext>
          </a:extLst>
        </xdr:cNvPr>
        <xdr:cNvSpPr txBox="1"/>
      </xdr:nvSpPr>
      <xdr:spPr>
        <a:xfrm>
          <a:off x="5324475" y="515028229"/>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2016</xdr:row>
      <xdr:rowOff>0</xdr:rowOff>
    </xdr:from>
    <xdr:ext cx="184731" cy="264560"/>
    <xdr:sp macro="" textlink="">
      <xdr:nvSpPr>
        <xdr:cNvPr id="53" name="TextBox 12">
          <a:extLst>
            <a:ext uri="{FF2B5EF4-FFF2-40B4-BE49-F238E27FC236}">
              <a16:creationId xmlns:a16="http://schemas.microsoft.com/office/drawing/2014/main" id="{086A5616-21DD-463C-B55B-E86BDB44BCEE}"/>
            </a:ext>
          </a:extLst>
        </xdr:cNvPr>
        <xdr:cNvSpPr txBox="1"/>
      </xdr:nvSpPr>
      <xdr:spPr>
        <a:xfrm>
          <a:off x="4698757" y="5153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2023</xdr:row>
      <xdr:rowOff>815975</xdr:rowOff>
    </xdr:from>
    <xdr:ext cx="65" cy="172227"/>
    <xdr:sp macro="" textlink="">
      <xdr:nvSpPr>
        <xdr:cNvPr id="54" name="TextBox 1">
          <a:extLst>
            <a:ext uri="{FF2B5EF4-FFF2-40B4-BE49-F238E27FC236}">
              <a16:creationId xmlns:a16="http://schemas.microsoft.com/office/drawing/2014/main" id="{A38504BF-CB7B-451C-83AF-993EF16CBDC3}"/>
            </a:ext>
          </a:extLst>
        </xdr:cNvPr>
        <xdr:cNvSpPr txBox="1"/>
      </xdr:nvSpPr>
      <xdr:spPr>
        <a:xfrm>
          <a:off x="5324475" y="517861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2019</xdr:row>
      <xdr:rowOff>0</xdr:rowOff>
    </xdr:from>
    <xdr:ext cx="184731" cy="264560"/>
    <xdr:sp macro="" textlink="">
      <xdr:nvSpPr>
        <xdr:cNvPr id="55" name="TextBox 14">
          <a:extLst>
            <a:ext uri="{FF2B5EF4-FFF2-40B4-BE49-F238E27FC236}">
              <a16:creationId xmlns:a16="http://schemas.microsoft.com/office/drawing/2014/main" id="{111CD08D-2EC8-4A72-8A99-0EBCE1B78901}"/>
            </a:ext>
          </a:extLst>
        </xdr:cNvPr>
        <xdr:cNvSpPr txBox="1"/>
      </xdr:nvSpPr>
      <xdr:spPr>
        <a:xfrm>
          <a:off x="4698757" y="51588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2228</xdr:row>
      <xdr:rowOff>0</xdr:rowOff>
    </xdr:from>
    <xdr:ext cx="65" cy="258341"/>
    <xdr:sp macro="" textlink="">
      <xdr:nvSpPr>
        <xdr:cNvPr id="56" name="TextBox 1">
          <a:extLst>
            <a:ext uri="{FF2B5EF4-FFF2-40B4-BE49-F238E27FC236}">
              <a16:creationId xmlns:a16="http://schemas.microsoft.com/office/drawing/2014/main" id="{0D330DAD-2148-4BDD-9C1E-CB30216CB2DD}"/>
            </a:ext>
          </a:extLst>
        </xdr:cNvPr>
        <xdr:cNvSpPr txBox="1"/>
      </xdr:nvSpPr>
      <xdr:spPr>
        <a:xfrm>
          <a:off x="5324475" y="5665470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2228</xdr:row>
      <xdr:rowOff>0</xdr:rowOff>
    </xdr:from>
    <xdr:ext cx="184731" cy="264560"/>
    <xdr:sp macro="" textlink="">
      <xdr:nvSpPr>
        <xdr:cNvPr id="57" name="TextBox 2">
          <a:extLst>
            <a:ext uri="{FF2B5EF4-FFF2-40B4-BE49-F238E27FC236}">
              <a16:creationId xmlns:a16="http://schemas.microsoft.com/office/drawing/2014/main" id="{40DDA30F-EF32-42D7-BE6D-E25FC31BD483}"/>
            </a:ext>
          </a:extLst>
        </xdr:cNvPr>
        <xdr:cNvSpPr txBox="1"/>
      </xdr:nvSpPr>
      <xdr:spPr>
        <a:xfrm>
          <a:off x="4698757" y="5665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2228</xdr:row>
      <xdr:rowOff>0</xdr:rowOff>
    </xdr:from>
    <xdr:ext cx="65" cy="258341"/>
    <xdr:sp macro="" textlink="">
      <xdr:nvSpPr>
        <xdr:cNvPr id="58" name="TextBox 1">
          <a:extLst>
            <a:ext uri="{FF2B5EF4-FFF2-40B4-BE49-F238E27FC236}">
              <a16:creationId xmlns:a16="http://schemas.microsoft.com/office/drawing/2014/main" id="{5FB73748-CAC8-4E20-BF70-2DF06DD05B60}"/>
            </a:ext>
          </a:extLst>
        </xdr:cNvPr>
        <xdr:cNvSpPr txBox="1"/>
      </xdr:nvSpPr>
      <xdr:spPr>
        <a:xfrm>
          <a:off x="5324475" y="5665470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2228</xdr:row>
      <xdr:rowOff>0</xdr:rowOff>
    </xdr:from>
    <xdr:ext cx="65" cy="258341"/>
    <xdr:sp macro="" textlink="">
      <xdr:nvSpPr>
        <xdr:cNvPr id="59" name="TextBox 1">
          <a:extLst>
            <a:ext uri="{FF2B5EF4-FFF2-40B4-BE49-F238E27FC236}">
              <a16:creationId xmlns:a16="http://schemas.microsoft.com/office/drawing/2014/main" id="{BF29A198-1F77-4F60-BE6F-8028E7EB944F}"/>
            </a:ext>
          </a:extLst>
        </xdr:cNvPr>
        <xdr:cNvSpPr txBox="1"/>
      </xdr:nvSpPr>
      <xdr:spPr>
        <a:xfrm>
          <a:off x="5324475" y="5665470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2228</xdr:row>
      <xdr:rowOff>0</xdr:rowOff>
    </xdr:from>
    <xdr:ext cx="65" cy="258341"/>
    <xdr:sp macro="" textlink="">
      <xdr:nvSpPr>
        <xdr:cNvPr id="60" name="TextBox 1">
          <a:extLst>
            <a:ext uri="{FF2B5EF4-FFF2-40B4-BE49-F238E27FC236}">
              <a16:creationId xmlns:a16="http://schemas.microsoft.com/office/drawing/2014/main" id="{BF50602D-24AC-4332-87A3-74020BEFAE62}"/>
            </a:ext>
          </a:extLst>
        </xdr:cNvPr>
        <xdr:cNvSpPr txBox="1"/>
      </xdr:nvSpPr>
      <xdr:spPr>
        <a:xfrm>
          <a:off x="5324475" y="5665470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2228</xdr:row>
      <xdr:rowOff>0</xdr:rowOff>
    </xdr:from>
    <xdr:ext cx="184731" cy="264560"/>
    <xdr:sp macro="" textlink="">
      <xdr:nvSpPr>
        <xdr:cNvPr id="61" name="TextBox 6">
          <a:extLst>
            <a:ext uri="{FF2B5EF4-FFF2-40B4-BE49-F238E27FC236}">
              <a16:creationId xmlns:a16="http://schemas.microsoft.com/office/drawing/2014/main" id="{11AD236E-44EB-45FC-B515-DB46B2E0DD8A}"/>
            </a:ext>
          </a:extLst>
        </xdr:cNvPr>
        <xdr:cNvSpPr txBox="1"/>
      </xdr:nvSpPr>
      <xdr:spPr>
        <a:xfrm>
          <a:off x="4698757" y="5665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2228</xdr:row>
      <xdr:rowOff>0</xdr:rowOff>
    </xdr:from>
    <xdr:ext cx="272235" cy="396840"/>
    <xdr:sp macro="" textlink="">
      <xdr:nvSpPr>
        <xdr:cNvPr id="62" name="TextBox 1">
          <a:extLst>
            <a:ext uri="{FF2B5EF4-FFF2-40B4-BE49-F238E27FC236}">
              <a16:creationId xmlns:a16="http://schemas.microsoft.com/office/drawing/2014/main" id="{E91DFFD8-1D6F-4F3E-8541-78065CD7E180}"/>
            </a:ext>
          </a:extLst>
        </xdr:cNvPr>
        <xdr:cNvSpPr txBox="1"/>
      </xdr:nvSpPr>
      <xdr:spPr>
        <a:xfrm>
          <a:off x="4182269" y="5665470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2228</xdr:row>
      <xdr:rowOff>0</xdr:rowOff>
    </xdr:from>
    <xdr:ext cx="272235" cy="396840"/>
    <xdr:sp macro="" textlink="">
      <xdr:nvSpPr>
        <xdr:cNvPr id="63" name="TextBox 2">
          <a:extLst>
            <a:ext uri="{FF2B5EF4-FFF2-40B4-BE49-F238E27FC236}">
              <a16:creationId xmlns:a16="http://schemas.microsoft.com/office/drawing/2014/main" id="{569CA444-C0CF-4949-A82C-E9AF426079FD}"/>
            </a:ext>
          </a:extLst>
        </xdr:cNvPr>
        <xdr:cNvSpPr txBox="1"/>
      </xdr:nvSpPr>
      <xdr:spPr>
        <a:xfrm>
          <a:off x="4182269" y="5665470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2211</xdr:row>
      <xdr:rowOff>0</xdr:rowOff>
    </xdr:from>
    <xdr:ext cx="65" cy="172227"/>
    <xdr:sp macro="" textlink="">
      <xdr:nvSpPr>
        <xdr:cNvPr id="64" name="TextBox 1">
          <a:extLst>
            <a:ext uri="{FF2B5EF4-FFF2-40B4-BE49-F238E27FC236}">
              <a16:creationId xmlns:a16="http://schemas.microsoft.com/office/drawing/2014/main" id="{F0FB560A-199B-4C30-96C9-95DC486A41DD}"/>
            </a:ext>
          </a:extLst>
        </xdr:cNvPr>
        <xdr:cNvSpPr txBox="1"/>
      </xdr:nvSpPr>
      <xdr:spPr>
        <a:xfrm>
          <a:off x="5324475" y="562232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2213</xdr:row>
      <xdr:rowOff>1954</xdr:rowOff>
    </xdr:from>
    <xdr:ext cx="65" cy="182358"/>
    <xdr:sp macro="" textlink="">
      <xdr:nvSpPr>
        <xdr:cNvPr id="65" name="TextBox 10">
          <a:extLst>
            <a:ext uri="{FF2B5EF4-FFF2-40B4-BE49-F238E27FC236}">
              <a16:creationId xmlns:a16="http://schemas.microsoft.com/office/drawing/2014/main" id="{47B7790E-E41F-42BF-9ABB-651EDC7050A1}"/>
            </a:ext>
          </a:extLst>
        </xdr:cNvPr>
        <xdr:cNvSpPr txBox="1"/>
      </xdr:nvSpPr>
      <xdr:spPr>
        <a:xfrm>
          <a:off x="5324475" y="562805629"/>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2213</xdr:row>
      <xdr:rowOff>1954</xdr:rowOff>
    </xdr:from>
    <xdr:ext cx="65" cy="182358"/>
    <xdr:sp macro="" textlink="">
      <xdr:nvSpPr>
        <xdr:cNvPr id="66" name="TextBox 11">
          <a:extLst>
            <a:ext uri="{FF2B5EF4-FFF2-40B4-BE49-F238E27FC236}">
              <a16:creationId xmlns:a16="http://schemas.microsoft.com/office/drawing/2014/main" id="{8F28A65C-8EFA-4555-88D8-A98EDF2ADC04}"/>
            </a:ext>
          </a:extLst>
        </xdr:cNvPr>
        <xdr:cNvSpPr txBox="1"/>
      </xdr:nvSpPr>
      <xdr:spPr>
        <a:xfrm>
          <a:off x="5324475" y="562805629"/>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2215</xdr:row>
      <xdr:rowOff>0</xdr:rowOff>
    </xdr:from>
    <xdr:ext cx="184731" cy="264560"/>
    <xdr:sp macro="" textlink="">
      <xdr:nvSpPr>
        <xdr:cNvPr id="67" name="TextBox 12">
          <a:extLst>
            <a:ext uri="{FF2B5EF4-FFF2-40B4-BE49-F238E27FC236}">
              <a16:creationId xmlns:a16="http://schemas.microsoft.com/office/drawing/2014/main" id="{8CE61E68-937A-4BBF-BBD3-8463C6A103B7}"/>
            </a:ext>
          </a:extLst>
        </xdr:cNvPr>
        <xdr:cNvSpPr txBox="1"/>
      </xdr:nvSpPr>
      <xdr:spPr>
        <a:xfrm>
          <a:off x="4698757" y="56308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2222</xdr:row>
      <xdr:rowOff>815975</xdr:rowOff>
    </xdr:from>
    <xdr:ext cx="65" cy="172227"/>
    <xdr:sp macro="" textlink="">
      <xdr:nvSpPr>
        <xdr:cNvPr id="68" name="TextBox 1">
          <a:extLst>
            <a:ext uri="{FF2B5EF4-FFF2-40B4-BE49-F238E27FC236}">
              <a16:creationId xmlns:a16="http://schemas.microsoft.com/office/drawing/2014/main" id="{11B20A8A-132A-4E02-A031-237761D876FB}"/>
            </a:ext>
          </a:extLst>
        </xdr:cNvPr>
        <xdr:cNvSpPr txBox="1"/>
      </xdr:nvSpPr>
      <xdr:spPr>
        <a:xfrm>
          <a:off x="5324475" y="56563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2218</xdr:row>
      <xdr:rowOff>0</xdr:rowOff>
    </xdr:from>
    <xdr:ext cx="184731" cy="264560"/>
    <xdr:sp macro="" textlink="">
      <xdr:nvSpPr>
        <xdr:cNvPr id="69" name="TextBox 14">
          <a:extLst>
            <a:ext uri="{FF2B5EF4-FFF2-40B4-BE49-F238E27FC236}">
              <a16:creationId xmlns:a16="http://schemas.microsoft.com/office/drawing/2014/main" id="{10B160D0-BABE-435E-A1E2-058E65B49A81}"/>
            </a:ext>
          </a:extLst>
        </xdr:cNvPr>
        <xdr:cNvSpPr txBox="1"/>
      </xdr:nvSpPr>
      <xdr:spPr>
        <a:xfrm>
          <a:off x="4698757" y="56366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2465</xdr:row>
      <xdr:rowOff>0</xdr:rowOff>
    </xdr:from>
    <xdr:ext cx="65" cy="267909"/>
    <xdr:sp macro="" textlink="">
      <xdr:nvSpPr>
        <xdr:cNvPr id="70" name="TextBox 1">
          <a:extLst>
            <a:ext uri="{FF2B5EF4-FFF2-40B4-BE49-F238E27FC236}">
              <a16:creationId xmlns:a16="http://schemas.microsoft.com/office/drawing/2014/main" id="{08351ADA-7D4D-4F4E-A16F-59F5089362A7}"/>
            </a:ext>
          </a:extLst>
        </xdr:cNvPr>
        <xdr:cNvSpPr txBox="1"/>
      </xdr:nvSpPr>
      <xdr:spPr>
        <a:xfrm>
          <a:off x="5324475" y="620458500"/>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2465</xdr:row>
      <xdr:rowOff>0</xdr:rowOff>
    </xdr:from>
    <xdr:ext cx="184731" cy="264560"/>
    <xdr:sp macro="" textlink="">
      <xdr:nvSpPr>
        <xdr:cNvPr id="71" name="TextBox 2">
          <a:extLst>
            <a:ext uri="{FF2B5EF4-FFF2-40B4-BE49-F238E27FC236}">
              <a16:creationId xmlns:a16="http://schemas.microsoft.com/office/drawing/2014/main" id="{31D95378-B6E8-40AE-A1DB-78FFD36614F9}"/>
            </a:ext>
          </a:extLst>
        </xdr:cNvPr>
        <xdr:cNvSpPr txBox="1"/>
      </xdr:nvSpPr>
      <xdr:spPr>
        <a:xfrm>
          <a:off x="4698757" y="6204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2465</xdr:row>
      <xdr:rowOff>0</xdr:rowOff>
    </xdr:from>
    <xdr:ext cx="65" cy="267909"/>
    <xdr:sp macro="" textlink="">
      <xdr:nvSpPr>
        <xdr:cNvPr id="72" name="TextBox 1">
          <a:extLst>
            <a:ext uri="{FF2B5EF4-FFF2-40B4-BE49-F238E27FC236}">
              <a16:creationId xmlns:a16="http://schemas.microsoft.com/office/drawing/2014/main" id="{58E578D9-9A31-42D5-BAD0-2E7045F33AFF}"/>
            </a:ext>
          </a:extLst>
        </xdr:cNvPr>
        <xdr:cNvSpPr txBox="1"/>
      </xdr:nvSpPr>
      <xdr:spPr>
        <a:xfrm>
          <a:off x="5324475" y="620458500"/>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2465</xdr:row>
      <xdr:rowOff>0</xdr:rowOff>
    </xdr:from>
    <xdr:ext cx="65" cy="267909"/>
    <xdr:sp macro="" textlink="">
      <xdr:nvSpPr>
        <xdr:cNvPr id="73" name="TextBox 1">
          <a:extLst>
            <a:ext uri="{FF2B5EF4-FFF2-40B4-BE49-F238E27FC236}">
              <a16:creationId xmlns:a16="http://schemas.microsoft.com/office/drawing/2014/main" id="{FA5C5951-BA67-40D9-91B9-B27285CD1ADB}"/>
            </a:ext>
          </a:extLst>
        </xdr:cNvPr>
        <xdr:cNvSpPr txBox="1"/>
      </xdr:nvSpPr>
      <xdr:spPr>
        <a:xfrm>
          <a:off x="5324475" y="620458500"/>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2465</xdr:row>
      <xdr:rowOff>0</xdr:rowOff>
    </xdr:from>
    <xdr:ext cx="65" cy="267909"/>
    <xdr:sp macro="" textlink="">
      <xdr:nvSpPr>
        <xdr:cNvPr id="74" name="TextBox 1">
          <a:extLst>
            <a:ext uri="{FF2B5EF4-FFF2-40B4-BE49-F238E27FC236}">
              <a16:creationId xmlns:a16="http://schemas.microsoft.com/office/drawing/2014/main" id="{A7254D5E-87A1-4F1E-AF93-35A13E7D6380}"/>
            </a:ext>
          </a:extLst>
        </xdr:cNvPr>
        <xdr:cNvSpPr txBox="1"/>
      </xdr:nvSpPr>
      <xdr:spPr>
        <a:xfrm>
          <a:off x="5324475" y="620458500"/>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2465</xdr:row>
      <xdr:rowOff>0</xdr:rowOff>
    </xdr:from>
    <xdr:ext cx="184731" cy="264560"/>
    <xdr:sp macro="" textlink="">
      <xdr:nvSpPr>
        <xdr:cNvPr id="75" name="TextBox 6">
          <a:extLst>
            <a:ext uri="{FF2B5EF4-FFF2-40B4-BE49-F238E27FC236}">
              <a16:creationId xmlns:a16="http://schemas.microsoft.com/office/drawing/2014/main" id="{B083A228-E36B-4418-B3CA-2199F5F86AF2}"/>
            </a:ext>
          </a:extLst>
        </xdr:cNvPr>
        <xdr:cNvSpPr txBox="1"/>
      </xdr:nvSpPr>
      <xdr:spPr>
        <a:xfrm>
          <a:off x="4698757" y="6204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2465</xdr:row>
      <xdr:rowOff>0</xdr:rowOff>
    </xdr:from>
    <xdr:ext cx="272235" cy="396840"/>
    <xdr:sp macro="" textlink="">
      <xdr:nvSpPr>
        <xdr:cNvPr id="76" name="TextBox 1">
          <a:extLst>
            <a:ext uri="{FF2B5EF4-FFF2-40B4-BE49-F238E27FC236}">
              <a16:creationId xmlns:a16="http://schemas.microsoft.com/office/drawing/2014/main" id="{68ED0279-2A39-40FE-B3C7-B1938D69BB7B}"/>
            </a:ext>
          </a:extLst>
        </xdr:cNvPr>
        <xdr:cNvSpPr txBox="1"/>
      </xdr:nvSpPr>
      <xdr:spPr>
        <a:xfrm>
          <a:off x="4182269" y="6204585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2465</xdr:row>
      <xdr:rowOff>0</xdr:rowOff>
    </xdr:from>
    <xdr:ext cx="272235" cy="396840"/>
    <xdr:sp macro="" textlink="">
      <xdr:nvSpPr>
        <xdr:cNvPr id="77" name="TextBox 2">
          <a:extLst>
            <a:ext uri="{FF2B5EF4-FFF2-40B4-BE49-F238E27FC236}">
              <a16:creationId xmlns:a16="http://schemas.microsoft.com/office/drawing/2014/main" id="{F3ED71F0-28DF-4C73-9BFF-3D770384D8C3}"/>
            </a:ext>
          </a:extLst>
        </xdr:cNvPr>
        <xdr:cNvSpPr txBox="1"/>
      </xdr:nvSpPr>
      <xdr:spPr>
        <a:xfrm>
          <a:off x="4182269" y="6204585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2448</xdr:row>
      <xdr:rowOff>0</xdr:rowOff>
    </xdr:from>
    <xdr:ext cx="65" cy="181795"/>
    <xdr:sp macro="" textlink="">
      <xdr:nvSpPr>
        <xdr:cNvPr id="78" name="TextBox 1">
          <a:extLst>
            <a:ext uri="{FF2B5EF4-FFF2-40B4-BE49-F238E27FC236}">
              <a16:creationId xmlns:a16="http://schemas.microsoft.com/office/drawing/2014/main" id="{A931E3A0-7FA9-4A46-BA75-975393C0D011}"/>
            </a:ext>
          </a:extLst>
        </xdr:cNvPr>
        <xdr:cNvSpPr txBox="1"/>
      </xdr:nvSpPr>
      <xdr:spPr>
        <a:xfrm>
          <a:off x="5324475" y="616143675"/>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2450</xdr:row>
      <xdr:rowOff>1954</xdr:rowOff>
    </xdr:from>
    <xdr:ext cx="65" cy="192489"/>
    <xdr:sp macro="" textlink="">
      <xdr:nvSpPr>
        <xdr:cNvPr id="79" name="TextBox 10">
          <a:extLst>
            <a:ext uri="{FF2B5EF4-FFF2-40B4-BE49-F238E27FC236}">
              <a16:creationId xmlns:a16="http://schemas.microsoft.com/office/drawing/2014/main" id="{98EFBD0C-8687-49C7-9E75-201385507BB2}"/>
            </a:ext>
          </a:extLst>
        </xdr:cNvPr>
        <xdr:cNvSpPr txBox="1"/>
      </xdr:nvSpPr>
      <xdr:spPr>
        <a:xfrm>
          <a:off x="5324475" y="616717129"/>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2450</xdr:row>
      <xdr:rowOff>1954</xdr:rowOff>
    </xdr:from>
    <xdr:ext cx="65" cy="192489"/>
    <xdr:sp macro="" textlink="">
      <xdr:nvSpPr>
        <xdr:cNvPr id="80" name="TextBox 11">
          <a:extLst>
            <a:ext uri="{FF2B5EF4-FFF2-40B4-BE49-F238E27FC236}">
              <a16:creationId xmlns:a16="http://schemas.microsoft.com/office/drawing/2014/main" id="{D0789025-AA24-458C-909F-91A14BD44DE2}"/>
            </a:ext>
          </a:extLst>
        </xdr:cNvPr>
        <xdr:cNvSpPr txBox="1"/>
      </xdr:nvSpPr>
      <xdr:spPr>
        <a:xfrm>
          <a:off x="5324475" y="616717129"/>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2452</xdr:row>
      <xdr:rowOff>0</xdr:rowOff>
    </xdr:from>
    <xdr:ext cx="184731" cy="264560"/>
    <xdr:sp macro="" textlink="">
      <xdr:nvSpPr>
        <xdr:cNvPr id="81" name="TextBox 12">
          <a:extLst>
            <a:ext uri="{FF2B5EF4-FFF2-40B4-BE49-F238E27FC236}">
              <a16:creationId xmlns:a16="http://schemas.microsoft.com/office/drawing/2014/main" id="{CC373633-627A-45FB-BAEE-EBEE0B9E60AF}"/>
            </a:ext>
          </a:extLst>
        </xdr:cNvPr>
        <xdr:cNvSpPr txBox="1"/>
      </xdr:nvSpPr>
      <xdr:spPr>
        <a:xfrm>
          <a:off x="4698757" y="6170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2459</xdr:row>
      <xdr:rowOff>815975</xdr:rowOff>
    </xdr:from>
    <xdr:ext cx="65" cy="172227"/>
    <xdr:sp macro="" textlink="">
      <xdr:nvSpPr>
        <xdr:cNvPr id="82" name="TextBox 1">
          <a:extLst>
            <a:ext uri="{FF2B5EF4-FFF2-40B4-BE49-F238E27FC236}">
              <a16:creationId xmlns:a16="http://schemas.microsoft.com/office/drawing/2014/main" id="{E06C68FC-C17B-40F7-81D5-C9DA202C2C77}"/>
            </a:ext>
          </a:extLst>
        </xdr:cNvPr>
        <xdr:cNvSpPr txBox="1"/>
      </xdr:nvSpPr>
      <xdr:spPr>
        <a:xfrm>
          <a:off x="5324475" y="61955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2455</xdr:row>
      <xdr:rowOff>0</xdr:rowOff>
    </xdr:from>
    <xdr:ext cx="184731" cy="264560"/>
    <xdr:sp macro="" textlink="">
      <xdr:nvSpPr>
        <xdr:cNvPr id="83" name="TextBox 14">
          <a:extLst>
            <a:ext uri="{FF2B5EF4-FFF2-40B4-BE49-F238E27FC236}">
              <a16:creationId xmlns:a16="http://schemas.microsoft.com/office/drawing/2014/main" id="{D131315F-6381-4331-9387-0F04438C4440}"/>
            </a:ext>
          </a:extLst>
        </xdr:cNvPr>
        <xdr:cNvSpPr txBox="1"/>
      </xdr:nvSpPr>
      <xdr:spPr>
        <a:xfrm>
          <a:off x="4698757" y="61757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2702</xdr:row>
      <xdr:rowOff>0</xdr:rowOff>
    </xdr:from>
    <xdr:ext cx="65" cy="267909"/>
    <xdr:sp macro="" textlink="">
      <xdr:nvSpPr>
        <xdr:cNvPr id="84" name="TextBox 1">
          <a:extLst>
            <a:ext uri="{FF2B5EF4-FFF2-40B4-BE49-F238E27FC236}">
              <a16:creationId xmlns:a16="http://schemas.microsoft.com/office/drawing/2014/main" id="{6689234D-98CD-4BE7-9196-744373D1831D}"/>
            </a:ext>
          </a:extLst>
        </xdr:cNvPr>
        <xdr:cNvSpPr txBox="1"/>
      </xdr:nvSpPr>
      <xdr:spPr>
        <a:xfrm>
          <a:off x="5324475" y="674370000"/>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2702</xdr:row>
      <xdr:rowOff>0</xdr:rowOff>
    </xdr:from>
    <xdr:ext cx="184731" cy="264560"/>
    <xdr:sp macro="" textlink="">
      <xdr:nvSpPr>
        <xdr:cNvPr id="85" name="TextBox 2">
          <a:extLst>
            <a:ext uri="{FF2B5EF4-FFF2-40B4-BE49-F238E27FC236}">
              <a16:creationId xmlns:a16="http://schemas.microsoft.com/office/drawing/2014/main" id="{35A1FB69-031A-4188-AAC3-D7A81BEB0F87}"/>
            </a:ext>
          </a:extLst>
        </xdr:cNvPr>
        <xdr:cNvSpPr txBox="1"/>
      </xdr:nvSpPr>
      <xdr:spPr>
        <a:xfrm>
          <a:off x="4698757" y="6743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2702</xdr:row>
      <xdr:rowOff>0</xdr:rowOff>
    </xdr:from>
    <xdr:ext cx="65" cy="267909"/>
    <xdr:sp macro="" textlink="">
      <xdr:nvSpPr>
        <xdr:cNvPr id="86" name="TextBox 1">
          <a:extLst>
            <a:ext uri="{FF2B5EF4-FFF2-40B4-BE49-F238E27FC236}">
              <a16:creationId xmlns:a16="http://schemas.microsoft.com/office/drawing/2014/main" id="{2E2533A4-7037-4F37-B106-49E842976C5B}"/>
            </a:ext>
          </a:extLst>
        </xdr:cNvPr>
        <xdr:cNvSpPr txBox="1"/>
      </xdr:nvSpPr>
      <xdr:spPr>
        <a:xfrm>
          <a:off x="5324475" y="674370000"/>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2702</xdr:row>
      <xdr:rowOff>0</xdr:rowOff>
    </xdr:from>
    <xdr:ext cx="65" cy="267909"/>
    <xdr:sp macro="" textlink="">
      <xdr:nvSpPr>
        <xdr:cNvPr id="87" name="TextBox 1">
          <a:extLst>
            <a:ext uri="{FF2B5EF4-FFF2-40B4-BE49-F238E27FC236}">
              <a16:creationId xmlns:a16="http://schemas.microsoft.com/office/drawing/2014/main" id="{6EB5F1CA-1BCC-4E00-8B9F-EA3F181C2332}"/>
            </a:ext>
          </a:extLst>
        </xdr:cNvPr>
        <xdr:cNvSpPr txBox="1"/>
      </xdr:nvSpPr>
      <xdr:spPr>
        <a:xfrm>
          <a:off x="5324475" y="674370000"/>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2702</xdr:row>
      <xdr:rowOff>0</xdr:rowOff>
    </xdr:from>
    <xdr:ext cx="65" cy="267909"/>
    <xdr:sp macro="" textlink="">
      <xdr:nvSpPr>
        <xdr:cNvPr id="88" name="TextBox 1">
          <a:extLst>
            <a:ext uri="{FF2B5EF4-FFF2-40B4-BE49-F238E27FC236}">
              <a16:creationId xmlns:a16="http://schemas.microsoft.com/office/drawing/2014/main" id="{5E70A48F-179A-43B1-83F5-6226FFEB6627}"/>
            </a:ext>
          </a:extLst>
        </xdr:cNvPr>
        <xdr:cNvSpPr txBox="1"/>
      </xdr:nvSpPr>
      <xdr:spPr>
        <a:xfrm>
          <a:off x="5324475" y="674370000"/>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2702</xdr:row>
      <xdr:rowOff>0</xdr:rowOff>
    </xdr:from>
    <xdr:ext cx="184731" cy="264560"/>
    <xdr:sp macro="" textlink="">
      <xdr:nvSpPr>
        <xdr:cNvPr id="89" name="TextBox 6">
          <a:extLst>
            <a:ext uri="{FF2B5EF4-FFF2-40B4-BE49-F238E27FC236}">
              <a16:creationId xmlns:a16="http://schemas.microsoft.com/office/drawing/2014/main" id="{46CC3327-51C6-449C-8C0B-469B9D27F72C}"/>
            </a:ext>
          </a:extLst>
        </xdr:cNvPr>
        <xdr:cNvSpPr txBox="1"/>
      </xdr:nvSpPr>
      <xdr:spPr>
        <a:xfrm>
          <a:off x="4698757" y="6743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2702</xdr:row>
      <xdr:rowOff>0</xdr:rowOff>
    </xdr:from>
    <xdr:ext cx="272235" cy="396840"/>
    <xdr:sp macro="" textlink="">
      <xdr:nvSpPr>
        <xdr:cNvPr id="90" name="TextBox 1">
          <a:extLst>
            <a:ext uri="{FF2B5EF4-FFF2-40B4-BE49-F238E27FC236}">
              <a16:creationId xmlns:a16="http://schemas.microsoft.com/office/drawing/2014/main" id="{8CB14D41-47CE-4723-B3D8-0DB6947D542C}"/>
            </a:ext>
          </a:extLst>
        </xdr:cNvPr>
        <xdr:cNvSpPr txBox="1"/>
      </xdr:nvSpPr>
      <xdr:spPr>
        <a:xfrm>
          <a:off x="4182269" y="6743700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2702</xdr:row>
      <xdr:rowOff>0</xdr:rowOff>
    </xdr:from>
    <xdr:ext cx="272235" cy="396840"/>
    <xdr:sp macro="" textlink="">
      <xdr:nvSpPr>
        <xdr:cNvPr id="91" name="TextBox 2">
          <a:extLst>
            <a:ext uri="{FF2B5EF4-FFF2-40B4-BE49-F238E27FC236}">
              <a16:creationId xmlns:a16="http://schemas.microsoft.com/office/drawing/2014/main" id="{5A8C9A39-5859-4819-9C0A-2076F109BBA3}"/>
            </a:ext>
          </a:extLst>
        </xdr:cNvPr>
        <xdr:cNvSpPr txBox="1"/>
      </xdr:nvSpPr>
      <xdr:spPr>
        <a:xfrm>
          <a:off x="4182269" y="6743700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2685</xdr:row>
      <xdr:rowOff>0</xdr:rowOff>
    </xdr:from>
    <xdr:ext cx="65" cy="181795"/>
    <xdr:sp macro="" textlink="">
      <xdr:nvSpPr>
        <xdr:cNvPr id="92" name="TextBox 1">
          <a:extLst>
            <a:ext uri="{FF2B5EF4-FFF2-40B4-BE49-F238E27FC236}">
              <a16:creationId xmlns:a16="http://schemas.microsoft.com/office/drawing/2014/main" id="{B4C2F2D6-120A-443C-A359-E2D1B7946C0C}"/>
            </a:ext>
          </a:extLst>
        </xdr:cNvPr>
        <xdr:cNvSpPr txBox="1"/>
      </xdr:nvSpPr>
      <xdr:spPr>
        <a:xfrm>
          <a:off x="5324475" y="670055175"/>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2687</xdr:row>
      <xdr:rowOff>1954</xdr:rowOff>
    </xdr:from>
    <xdr:ext cx="65" cy="192489"/>
    <xdr:sp macro="" textlink="">
      <xdr:nvSpPr>
        <xdr:cNvPr id="93" name="TextBox 10">
          <a:extLst>
            <a:ext uri="{FF2B5EF4-FFF2-40B4-BE49-F238E27FC236}">
              <a16:creationId xmlns:a16="http://schemas.microsoft.com/office/drawing/2014/main" id="{FE3CE4C9-4D41-4DC8-AADB-4D7CE89F2C9C}"/>
            </a:ext>
          </a:extLst>
        </xdr:cNvPr>
        <xdr:cNvSpPr txBox="1"/>
      </xdr:nvSpPr>
      <xdr:spPr>
        <a:xfrm>
          <a:off x="5324475" y="670628629"/>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2687</xdr:row>
      <xdr:rowOff>1954</xdr:rowOff>
    </xdr:from>
    <xdr:ext cx="65" cy="192489"/>
    <xdr:sp macro="" textlink="">
      <xdr:nvSpPr>
        <xdr:cNvPr id="94" name="TextBox 11">
          <a:extLst>
            <a:ext uri="{FF2B5EF4-FFF2-40B4-BE49-F238E27FC236}">
              <a16:creationId xmlns:a16="http://schemas.microsoft.com/office/drawing/2014/main" id="{C7CB63FA-46E3-4D1C-948A-8CA138A64F41}"/>
            </a:ext>
          </a:extLst>
        </xdr:cNvPr>
        <xdr:cNvSpPr txBox="1"/>
      </xdr:nvSpPr>
      <xdr:spPr>
        <a:xfrm>
          <a:off x="5324475" y="670628629"/>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2689</xdr:row>
      <xdr:rowOff>0</xdr:rowOff>
    </xdr:from>
    <xdr:ext cx="184731" cy="264560"/>
    <xdr:sp macro="" textlink="">
      <xdr:nvSpPr>
        <xdr:cNvPr id="95" name="TextBox 12">
          <a:extLst>
            <a:ext uri="{FF2B5EF4-FFF2-40B4-BE49-F238E27FC236}">
              <a16:creationId xmlns:a16="http://schemas.microsoft.com/office/drawing/2014/main" id="{210E8BD6-ADFF-4444-A67E-FE9946756226}"/>
            </a:ext>
          </a:extLst>
        </xdr:cNvPr>
        <xdr:cNvSpPr txBox="1"/>
      </xdr:nvSpPr>
      <xdr:spPr>
        <a:xfrm>
          <a:off x="4698757" y="67091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2696</xdr:row>
      <xdr:rowOff>815975</xdr:rowOff>
    </xdr:from>
    <xdr:ext cx="65" cy="172227"/>
    <xdr:sp macro="" textlink="">
      <xdr:nvSpPr>
        <xdr:cNvPr id="96" name="TextBox 1">
          <a:extLst>
            <a:ext uri="{FF2B5EF4-FFF2-40B4-BE49-F238E27FC236}">
              <a16:creationId xmlns:a16="http://schemas.microsoft.com/office/drawing/2014/main" id="{84A8F1E8-EB2B-4FE1-A2A1-5B31B2343705}"/>
            </a:ext>
          </a:extLst>
        </xdr:cNvPr>
        <xdr:cNvSpPr txBox="1"/>
      </xdr:nvSpPr>
      <xdr:spPr>
        <a:xfrm>
          <a:off x="5324475" y="67346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2692</xdr:row>
      <xdr:rowOff>0</xdr:rowOff>
    </xdr:from>
    <xdr:ext cx="184731" cy="264560"/>
    <xdr:sp macro="" textlink="">
      <xdr:nvSpPr>
        <xdr:cNvPr id="97" name="TextBox 14">
          <a:extLst>
            <a:ext uri="{FF2B5EF4-FFF2-40B4-BE49-F238E27FC236}">
              <a16:creationId xmlns:a16="http://schemas.microsoft.com/office/drawing/2014/main" id="{C1E29D32-1D49-4EBD-A8E6-BB76EFC326D9}"/>
            </a:ext>
          </a:extLst>
        </xdr:cNvPr>
        <xdr:cNvSpPr txBox="1"/>
      </xdr:nvSpPr>
      <xdr:spPr>
        <a:xfrm>
          <a:off x="4698757" y="67148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2943</xdr:row>
      <xdr:rowOff>0</xdr:rowOff>
    </xdr:from>
    <xdr:ext cx="65" cy="258341"/>
    <xdr:sp macro="" textlink="">
      <xdr:nvSpPr>
        <xdr:cNvPr id="98" name="TextBox 1">
          <a:extLst>
            <a:ext uri="{FF2B5EF4-FFF2-40B4-BE49-F238E27FC236}">
              <a16:creationId xmlns:a16="http://schemas.microsoft.com/office/drawing/2014/main" id="{24A19F4E-3108-4FC7-A371-76DECBF174DD}"/>
            </a:ext>
          </a:extLst>
        </xdr:cNvPr>
        <xdr:cNvSpPr txBox="1"/>
      </xdr:nvSpPr>
      <xdr:spPr>
        <a:xfrm>
          <a:off x="5324475" y="728881575"/>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2943</xdr:row>
      <xdr:rowOff>0</xdr:rowOff>
    </xdr:from>
    <xdr:ext cx="184731" cy="264560"/>
    <xdr:sp macro="" textlink="">
      <xdr:nvSpPr>
        <xdr:cNvPr id="99" name="TextBox 2">
          <a:extLst>
            <a:ext uri="{FF2B5EF4-FFF2-40B4-BE49-F238E27FC236}">
              <a16:creationId xmlns:a16="http://schemas.microsoft.com/office/drawing/2014/main" id="{5299F95A-8536-4024-B279-96A615E7F1C5}"/>
            </a:ext>
          </a:extLst>
        </xdr:cNvPr>
        <xdr:cNvSpPr txBox="1"/>
      </xdr:nvSpPr>
      <xdr:spPr>
        <a:xfrm>
          <a:off x="4698757" y="72888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2943</xdr:row>
      <xdr:rowOff>0</xdr:rowOff>
    </xdr:from>
    <xdr:ext cx="65" cy="258341"/>
    <xdr:sp macro="" textlink="">
      <xdr:nvSpPr>
        <xdr:cNvPr id="100" name="TextBox 1">
          <a:extLst>
            <a:ext uri="{FF2B5EF4-FFF2-40B4-BE49-F238E27FC236}">
              <a16:creationId xmlns:a16="http://schemas.microsoft.com/office/drawing/2014/main" id="{6A0FD6F8-8DCD-4DC9-AE56-01DF0991F0E6}"/>
            </a:ext>
          </a:extLst>
        </xdr:cNvPr>
        <xdr:cNvSpPr txBox="1"/>
      </xdr:nvSpPr>
      <xdr:spPr>
        <a:xfrm>
          <a:off x="5324475" y="728881575"/>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2943</xdr:row>
      <xdr:rowOff>0</xdr:rowOff>
    </xdr:from>
    <xdr:ext cx="65" cy="258341"/>
    <xdr:sp macro="" textlink="">
      <xdr:nvSpPr>
        <xdr:cNvPr id="101" name="TextBox 1">
          <a:extLst>
            <a:ext uri="{FF2B5EF4-FFF2-40B4-BE49-F238E27FC236}">
              <a16:creationId xmlns:a16="http://schemas.microsoft.com/office/drawing/2014/main" id="{476973BE-BE69-4DE2-BD62-636CF5C53D7A}"/>
            </a:ext>
          </a:extLst>
        </xdr:cNvPr>
        <xdr:cNvSpPr txBox="1"/>
      </xdr:nvSpPr>
      <xdr:spPr>
        <a:xfrm>
          <a:off x="5324475" y="728881575"/>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2943</xdr:row>
      <xdr:rowOff>0</xdr:rowOff>
    </xdr:from>
    <xdr:ext cx="65" cy="258341"/>
    <xdr:sp macro="" textlink="">
      <xdr:nvSpPr>
        <xdr:cNvPr id="102" name="TextBox 1">
          <a:extLst>
            <a:ext uri="{FF2B5EF4-FFF2-40B4-BE49-F238E27FC236}">
              <a16:creationId xmlns:a16="http://schemas.microsoft.com/office/drawing/2014/main" id="{D12509A6-BF42-4816-A78A-AD98E756F833}"/>
            </a:ext>
          </a:extLst>
        </xdr:cNvPr>
        <xdr:cNvSpPr txBox="1"/>
      </xdr:nvSpPr>
      <xdr:spPr>
        <a:xfrm>
          <a:off x="5324475" y="728881575"/>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2943</xdr:row>
      <xdr:rowOff>0</xdr:rowOff>
    </xdr:from>
    <xdr:ext cx="184731" cy="264560"/>
    <xdr:sp macro="" textlink="">
      <xdr:nvSpPr>
        <xdr:cNvPr id="103" name="TextBox 6">
          <a:extLst>
            <a:ext uri="{FF2B5EF4-FFF2-40B4-BE49-F238E27FC236}">
              <a16:creationId xmlns:a16="http://schemas.microsoft.com/office/drawing/2014/main" id="{A8EB51D2-AB8B-4569-9378-CA9FE74C04A4}"/>
            </a:ext>
          </a:extLst>
        </xdr:cNvPr>
        <xdr:cNvSpPr txBox="1"/>
      </xdr:nvSpPr>
      <xdr:spPr>
        <a:xfrm>
          <a:off x="4698757" y="72888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2943</xdr:row>
      <xdr:rowOff>0</xdr:rowOff>
    </xdr:from>
    <xdr:ext cx="272235" cy="396840"/>
    <xdr:sp macro="" textlink="">
      <xdr:nvSpPr>
        <xdr:cNvPr id="104" name="TextBox 1">
          <a:extLst>
            <a:ext uri="{FF2B5EF4-FFF2-40B4-BE49-F238E27FC236}">
              <a16:creationId xmlns:a16="http://schemas.microsoft.com/office/drawing/2014/main" id="{624AD735-BC67-45DF-973E-071697404642}"/>
            </a:ext>
          </a:extLst>
        </xdr:cNvPr>
        <xdr:cNvSpPr txBox="1"/>
      </xdr:nvSpPr>
      <xdr:spPr>
        <a:xfrm>
          <a:off x="4182269" y="728881575"/>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2943</xdr:row>
      <xdr:rowOff>0</xdr:rowOff>
    </xdr:from>
    <xdr:ext cx="272235" cy="396840"/>
    <xdr:sp macro="" textlink="">
      <xdr:nvSpPr>
        <xdr:cNvPr id="105" name="TextBox 2">
          <a:extLst>
            <a:ext uri="{FF2B5EF4-FFF2-40B4-BE49-F238E27FC236}">
              <a16:creationId xmlns:a16="http://schemas.microsoft.com/office/drawing/2014/main" id="{3221849A-9133-4BE7-9B5F-9BD3546FC4C2}"/>
            </a:ext>
          </a:extLst>
        </xdr:cNvPr>
        <xdr:cNvSpPr txBox="1"/>
      </xdr:nvSpPr>
      <xdr:spPr>
        <a:xfrm>
          <a:off x="4182269" y="728881575"/>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2926</xdr:row>
      <xdr:rowOff>0</xdr:rowOff>
    </xdr:from>
    <xdr:ext cx="65" cy="181795"/>
    <xdr:sp macro="" textlink="">
      <xdr:nvSpPr>
        <xdr:cNvPr id="106" name="TextBox 1">
          <a:extLst>
            <a:ext uri="{FF2B5EF4-FFF2-40B4-BE49-F238E27FC236}">
              <a16:creationId xmlns:a16="http://schemas.microsoft.com/office/drawing/2014/main" id="{F3F2C9E5-1342-4524-AF1A-DA66BA0A05C5}"/>
            </a:ext>
          </a:extLst>
        </xdr:cNvPr>
        <xdr:cNvSpPr txBox="1"/>
      </xdr:nvSpPr>
      <xdr:spPr>
        <a:xfrm>
          <a:off x="5324475" y="724566750"/>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2928</xdr:row>
      <xdr:rowOff>1954</xdr:rowOff>
    </xdr:from>
    <xdr:ext cx="65" cy="181795"/>
    <xdr:sp macro="" textlink="">
      <xdr:nvSpPr>
        <xdr:cNvPr id="107" name="TextBox 10">
          <a:extLst>
            <a:ext uri="{FF2B5EF4-FFF2-40B4-BE49-F238E27FC236}">
              <a16:creationId xmlns:a16="http://schemas.microsoft.com/office/drawing/2014/main" id="{2AFBCEBE-118F-4F4B-8F92-390246CE271B}"/>
            </a:ext>
          </a:extLst>
        </xdr:cNvPr>
        <xdr:cNvSpPr txBox="1"/>
      </xdr:nvSpPr>
      <xdr:spPr>
        <a:xfrm>
          <a:off x="5324475" y="725140204"/>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2928</xdr:row>
      <xdr:rowOff>1954</xdr:rowOff>
    </xdr:from>
    <xdr:ext cx="65" cy="181795"/>
    <xdr:sp macro="" textlink="">
      <xdr:nvSpPr>
        <xdr:cNvPr id="108" name="TextBox 11">
          <a:extLst>
            <a:ext uri="{FF2B5EF4-FFF2-40B4-BE49-F238E27FC236}">
              <a16:creationId xmlns:a16="http://schemas.microsoft.com/office/drawing/2014/main" id="{4E4AB453-DC6A-4D86-9BC4-60A2CC82351A}"/>
            </a:ext>
          </a:extLst>
        </xdr:cNvPr>
        <xdr:cNvSpPr txBox="1"/>
      </xdr:nvSpPr>
      <xdr:spPr>
        <a:xfrm>
          <a:off x="5324475" y="725140204"/>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2930</xdr:row>
      <xdr:rowOff>0</xdr:rowOff>
    </xdr:from>
    <xdr:ext cx="184731" cy="264560"/>
    <xdr:sp macro="" textlink="">
      <xdr:nvSpPr>
        <xdr:cNvPr id="109" name="TextBox 12">
          <a:extLst>
            <a:ext uri="{FF2B5EF4-FFF2-40B4-BE49-F238E27FC236}">
              <a16:creationId xmlns:a16="http://schemas.microsoft.com/office/drawing/2014/main" id="{45BB6E60-37E8-4A97-AEFF-BCEE7B7C79B7}"/>
            </a:ext>
          </a:extLst>
        </xdr:cNvPr>
        <xdr:cNvSpPr txBox="1"/>
      </xdr:nvSpPr>
      <xdr:spPr>
        <a:xfrm>
          <a:off x="4698757" y="7254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2937</xdr:row>
      <xdr:rowOff>815975</xdr:rowOff>
    </xdr:from>
    <xdr:ext cx="65" cy="172227"/>
    <xdr:sp macro="" textlink="">
      <xdr:nvSpPr>
        <xdr:cNvPr id="110" name="TextBox 1">
          <a:extLst>
            <a:ext uri="{FF2B5EF4-FFF2-40B4-BE49-F238E27FC236}">
              <a16:creationId xmlns:a16="http://schemas.microsoft.com/office/drawing/2014/main" id="{9FF1D0BC-3EE3-4E63-A75D-E1AB928A43D4}"/>
            </a:ext>
          </a:extLst>
        </xdr:cNvPr>
        <xdr:cNvSpPr txBox="1"/>
      </xdr:nvSpPr>
      <xdr:spPr>
        <a:xfrm>
          <a:off x="5324475" y="727973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2933</xdr:row>
      <xdr:rowOff>0</xdr:rowOff>
    </xdr:from>
    <xdr:ext cx="184731" cy="264560"/>
    <xdr:sp macro="" textlink="">
      <xdr:nvSpPr>
        <xdr:cNvPr id="111" name="TextBox 14">
          <a:extLst>
            <a:ext uri="{FF2B5EF4-FFF2-40B4-BE49-F238E27FC236}">
              <a16:creationId xmlns:a16="http://schemas.microsoft.com/office/drawing/2014/main" id="{32CE66CD-7118-4FA9-9171-34E57AFB992D}"/>
            </a:ext>
          </a:extLst>
        </xdr:cNvPr>
        <xdr:cNvSpPr txBox="1"/>
      </xdr:nvSpPr>
      <xdr:spPr>
        <a:xfrm>
          <a:off x="4698757" y="7259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3181</xdr:row>
      <xdr:rowOff>0</xdr:rowOff>
    </xdr:from>
    <xdr:ext cx="65" cy="267909"/>
    <xdr:sp macro="" textlink="">
      <xdr:nvSpPr>
        <xdr:cNvPr id="112" name="TextBox 1">
          <a:extLst>
            <a:ext uri="{FF2B5EF4-FFF2-40B4-BE49-F238E27FC236}">
              <a16:creationId xmlns:a16="http://schemas.microsoft.com/office/drawing/2014/main" id="{B7F92C4B-5B44-4532-9B6A-49CCECFBA724}"/>
            </a:ext>
          </a:extLst>
        </xdr:cNvPr>
        <xdr:cNvSpPr txBox="1"/>
      </xdr:nvSpPr>
      <xdr:spPr>
        <a:xfrm>
          <a:off x="5324475" y="78296452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3181</xdr:row>
      <xdr:rowOff>0</xdr:rowOff>
    </xdr:from>
    <xdr:ext cx="184731" cy="264560"/>
    <xdr:sp macro="" textlink="">
      <xdr:nvSpPr>
        <xdr:cNvPr id="113" name="TextBox 2">
          <a:extLst>
            <a:ext uri="{FF2B5EF4-FFF2-40B4-BE49-F238E27FC236}">
              <a16:creationId xmlns:a16="http://schemas.microsoft.com/office/drawing/2014/main" id="{9E56FD85-BCC2-451B-B11C-F5F1EE2D99D5}"/>
            </a:ext>
          </a:extLst>
        </xdr:cNvPr>
        <xdr:cNvSpPr txBox="1"/>
      </xdr:nvSpPr>
      <xdr:spPr>
        <a:xfrm>
          <a:off x="4698757" y="78296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3181</xdr:row>
      <xdr:rowOff>0</xdr:rowOff>
    </xdr:from>
    <xdr:ext cx="65" cy="267909"/>
    <xdr:sp macro="" textlink="">
      <xdr:nvSpPr>
        <xdr:cNvPr id="114" name="TextBox 1">
          <a:extLst>
            <a:ext uri="{FF2B5EF4-FFF2-40B4-BE49-F238E27FC236}">
              <a16:creationId xmlns:a16="http://schemas.microsoft.com/office/drawing/2014/main" id="{06693FFB-CA1F-4A39-B7A9-C4C33B290A12}"/>
            </a:ext>
          </a:extLst>
        </xdr:cNvPr>
        <xdr:cNvSpPr txBox="1"/>
      </xdr:nvSpPr>
      <xdr:spPr>
        <a:xfrm>
          <a:off x="5324475" y="78296452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3181</xdr:row>
      <xdr:rowOff>0</xdr:rowOff>
    </xdr:from>
    <xdr:ext cx="65" cy="267909"/>
    <xdr:sp macro="" textlink="">
      <xdr:nvSpPr>
        <xdr:cNvPr id="115" name="TextBox 1">
          <a:extLst>
            <a:ext uri="{FF2B5EF4-FFF2-40B4-BE49-F238E27FC236}">
              <a16:creationId xmlns:a16="http://schemas.microsoft.com/office/drawing/2014/main" id="{1C68B8AD-0353-4730-9E45-D04FF2ED68B3}"/>
            </a:ext>
          </a:extLst>
        </xdr:cNvPr>
        <xdr:cNvSpPr txBox="1"/>
      </xdr:nvSpPr>
      <xdr:spPr>
        <a:xfrm>
          <a:off x="5324475" y="78296452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3181</xdr:row>
      <xdr:rowOff>0</xdr:rowOff>
    </xdr:from>
    <xdr:ext cx="65" cy="267909"/>
    <xdr:sp macro="" textlink="">
      <xdr:nvSpPr>
        <xdr:cNvPr id="116" name="TextBox 1">
          <a:extLst>
            <a:ext uri="{FF2B5EF4-FFF2-40B4-BE49-F238E27FC236}">
              <a16:creationId xmlns:a16="http://schemas.microsoft.com/office/drawing/2014/main" id="{44F66AE7-B919-4308-8FD0-6885B7DE1099}"/>
            </a:ext>
          </a:extLst>
        </xdr:cNvPr>
        <xdr:cNvSpPr txBox="1"/>
      </xdr:nvSpPr>
      <xdr:spPr>
        <a:xfrm>
          <a:off x="5324475" y="78296452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3181</xdr:row>
      <xdr:rowOff>0</xdr:rowOff>
    </xdr:from>
    <xdr:ext cx="184731" cy="264560"/>
    <xdr:sp macro="" textlink="">
      <xdr:nvSpPr>
        <xdr:cNvPr id="117" name="TextBox 6">
          <a:extLst>
            <a:ext uri="{FF2B5EF4-FFF2-40B4-BE49-F238E27FC236}">
              <a16:creationId xmlns:a16="http://schemas.microsoft.com/office/drawing/2014/main" id="{06F327E8-252C-4114-BC40-F3779C8262B0}"/>
            </a:ext>
          </a:extLst>
        </xdr:cNvPr>
        <xdr:cNvSpPr txBox="1"/>
      </xdr:nvSpPr>
      <xdr:spPr>
        <a:xfrm>
          <a:off x="4698757" y="78296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3181</xdr:row>
      <xdr:rowOff>0</xdr:rowOff>
    </xdr:from>
    <xdr:ext cx="272235" cy="396840"/>
    <xdr:sp macro="" textlink="">
      <xdr:nvSpPr>
        <xdr:cNvPr id="118" name="TextBox 1">
          <a:extLst>
            <a:ext uri="{FF2B5EF4-FFF2-40B4-BE49-F238E27FC236}">
              <a16:creationId xmlns:a16="http://schemas.microsoft.com/office/drawing/2014/main" id="{A9AED563-4BFF-4883-8EB1-5095C92D9BC8}"/>
            </a:ext>
          </a:extLst>
        </xdr:cNvPr>
        <xdr:cNvSpPr txBox="1"/>
      </xdr:nvSpPr>
      <xdr:spPr>
        <a:xfrm>
          <a:off x="4182269" y="782964525"/>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3181</xdr:row>
      <xdr:rowOff>0</xdr:rowOff>
    </xdr:from>
    <xdr:ext cx="272235" cy="396840"/>
    <xdr:sp macro="" textlink="">
      <xdr:nvSpPr>
        <xdr:cNvPr id="119" name="TextBox 2">
          <a:extLst>
            <a:ext uri="{FF2B5EF4-FFF2-40B4-BE49-F238E27FC236}">
              <a16:creationId xmlns:a16="http://schemas.microsoft.com/office/drawing/2014/main" id="{D1ADD972-9BD4-49E3-9E59-E55688834AF0}"/>
            </a:ext>
          </a:extLst>
        </xdr:cNvPr>
        <xdr:cNvSpPr txBox="1"/>
      </xdr:nvSpPr>
      <xdr:spPr>
        <a:xfrm>
          <a:off x="4182269" y="782964525"/>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3164</xdr:row>
      <xdr:rowOff>0</xdr:rowOff>
    </xdr:from>
    <xdr:ext cx="65" cy="181292"/>
    <xdr:sp macro="" textlink="">
      <xdr:nvSpPr>
        <xdr:cNvPr id="120" name="TextBox 1">
          <a:extLst>
            <a:ext uri="{FF2B5EF4-FFF2-40B4-BE49-F238E27FC236}">
              <a16:creationId xmlns:a16="http://schemas.microsoft.com/office/drawing/2014/main" id="{1EF403C3-CE95-4A30-A738-99A9B7CA5A2D}"/>
            </a:ext>
          </a:extLst>
        </xdr:cNvPr>
        <xdr:cNvSpPr txBox="1"/>
      </xdr:nvSpPr>
      <xdr:spPr>
        <a:xfrm>
          <a:off x="5324475" y="778649700"/>
          <a:ext cx="65" cy="181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3166</xdr:row>
      <xdr:rowOff>1954</xdr:rowOff>
    </xdr:from>
    <xdr:ext cx="65" cy="192489"/>
    <xdr:sp macro="" textlink="">
      <xdr:nvSpPr>
        <xdr:cNvPr id="121" name="TextBox 10">
          <a:extLst>
            <a:ext uri="{FF2B5EF4-FFF2-40B4-BE49-F238E27FC236}">
              <a16:creationId xmlns:a16="http://schemas.microsoft.com/office/drawing/2014/main" id="{5EC0A63F-B065-4044-8DD3-99523F5D494E}"/>
            </a:ext>
          </a:extLst>
        </xdr:cNvPr>
        <xdr:cNvSpPr txBox="1"/>
      </xdr:nvSpPr>
      <xdr:spPr>
        <a:xfrm>
          <a:off x="5324475" y="779223154"/>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3166</xdr:row>
      <xdr:rowOff>1954</xdr:rowOff>
    </xdr:from>
    <xdr:ext cx="65" cy="192489"/>
    <xdr:sp macro="" textlink="">
      <xdr:nvSpPr>
        <xdr:cNvPr id="122" name="TextBox 11">
          <a:extLst>
            <a:ext uri="{FF2B5EF4-FFF2-40B4-BE49-F238E27FC236}">
              <a16:creationId xmlns:a16="http://schemas.microsoft.com/office/drawing/2014/main" id="{EF48F5B7-1988-4B17-BC7D-2B2DC8A1B501}"/>
            </a:ext>
          </a:extLst>
        </xdr:cNvPr>
        <xdr:cNvSpPr txBox="1"/>
      </xdr:nvSpPr>
      <xdr:spPr>
        <a:xfrm>
          <a:off x="5324475" y="779223154"/>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3168</xdr:row>
      <xdr:rowOff>0</xdr:rowOff>
    </xdr:from>
    <xdr:ext cx="184731" cy="264560"/>
    <xdr:sp macro="" textlink="">
      <xdr:nvSpPr>
        <xdr:cNvPr id="123" name="TextBox 12">
          <a:extLst>
            <a:ext uri="{FF2B5EF4-FFF2-40B4-BE49-F238E27FC236}">
              <a16:creationId xmlns:a16="http://schemas.microsoft.com/office/drawing/2014/main" id="{88626D3D-CEF1-416D-A36F-8EA107F90B44}"/>
            </a:ext>
          </a:extLst>
        </xdr:cNvPr>
        <xdr:cNvSpPr txBox="1"/>
      </xdr:nvSpPr>
      <xdr:spPr>
        <a:xfrm>
          <a:off x="4698757" y="7795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3175</xdr:row>
      <xdr:rowOff>815975</xdr:rowOff>
    </xdr:from>
    <xdr:ext cx="65" cy="172227"/>
    <xdr:sp macro="" textlink="">
      <xdr:nvSpPr>
        <xdr:cNvPr id="124" name="TextBox 1">
          <a:extLst>
            <a:ext uri="{FF2B5EF4-FFF2-40B4-BE49-F238E27FC236}">
              <a16:creationId xmlns:a16="http://schemas.microsoft.com/office/drawing/2014/main" id="{A242B9C5-8DC3-43D5-B511-EE6F79280802}"/>
            </a:ext>
          </a:extLst>
        </xdr:cNvPr>
        <xdr:cNvSpPr txBox="1"/>
      </xdr:nvSpPr>
      <xdr:spPr>
        <a:xfrm>
          <a:off x="5324475" y="782056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3171</xdr:row>
      <xdr:rowOff>0</xdr:rowOff>
    </xdr:from>
    <xdr:ext cx="184731" cy="264560"/>
    <xdr:sp macro="" textlink="">
      <xdr:nvSpPr>
        <xdr:cNvPr id="125" name="TextBox 14">
          <a:extLst>
            <a:ext uri="{FF2B5EF4-FFF2-40B4-BE49-F238E27FC236}">
              <a16:creationId xmlns:a16="http://schemas.microsoft.com/office/drawing/2014/main" id="{E51E6126-51F7-46C5-A251-7524F9E027D6}"/>
            </a:ext>
          </a:extLst>
        </xdr:cNvPr>
        <xdr:cNvSpPr txBox="1"/>
      </xdr:nvSpPr>
      <xdr:spPr>
        <a:xfrm>
          <a:off x="4698757" y="7800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3419</xdr:row>
      <xdr:rowOff>0</xdr:rowOff>
    </xdr:from>
    <xdr:ext cx="65" cy="267909"/>
    <xdr:sp macro="" textlink="">
      <xdr:nvSpPr>
        <xdr:cNvPr id="126" name="TextBox 1">
          <a:extLst>
            <a:ext uri="{FF2B5EF4-FFF2-40B4-BE49-F238E27FC236}">
              <a16:creationId xmlns:a16="http://schemas.microsoft.com/office/drawing/2014/main" id="{BD5E7B42-C75F-4951-ACAA-CE82911963D2}"/>
            </a:ext>
          </a:extLst>
        </xdr:cNvPr>
        <xdr:cNvSpPr txBox="1"/>
      </xdr:nvSpPr>
      <xdr:spPr>
        <a:xfrm>
          <a:off x="5324475" y="83700937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3419</xdr:row>
      <xdr:rowOff>0</xdr:rowOff>
    </xdr:from>
    <xdr:ext cx="184731" cy="264560"/>
    <xdr:sp macro="" textlink="">
      <xdr:nvSpPr>
        <xdr:cNvPr id="127" name="TextBox 2">
          <a:extLst>
            <a:ext uri="{FF2B5EF4-FFF2-40B4-BE49-F238E27FC236}">
              <a16:creationId xmlns:a16="http://schemas.microsoft.com/office/drawing/2014/main" id="{E6975F07-9E46-4F07-8903-0207130B88E2}"/>
            </a:ext>
          </a:extLst>
        </xdr:cNvPr>
        <xdr:cNvSpPr txBox="1"/>
      </xdr:nvSpPr>
      <xdr:spPr>
        <a:xfrm>
          <a:off x="4698757" y="83700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3419</xdr:row>
      <xdr:rowOff>0</xdr:rowOff>
    </xdr:from>
    <xdr:ext cx="65" cy="267909"/>
    <xdr:sp macro="" textlink="">
      <xdr:nvSpPr>
        <xdr:cNvPr id="128" name="TextBox 1">
          <a:extLst>
            <a:ext uri="{FF2B5EF4-FFF2-40B4-BE49-F238E27FC236}">
              <a16:creationId xmlns:a16="http://schemas.microsoft.com/office/drawing/2014/main" id="{BEF74E86-3B01-4DDF-96AE-0525A6ED0A1D}"/>
            </a:ext>
          </a:extLst>
        </xdr:cNvPr>
        <xdr:cNvSpPr txBox="1"/>
      </xdr:nvSpPr>
      <xdr:spPr>
        <a:xfrm>
          <a:off x="5324475" y="83700937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3419</xdr:row>
      <xdr:rowOff>0</xdr:rowOff>
    </xdr:from>
    <xdr:ext cx="65" cy="267909"/>
    <xdr:sp macro="" textlink="">
      <xdr:nvSpPr>
        <xdr:cNvPr id="129" name="TextBox 1">
          <a:extLst>
            <a:ext uri="{FF2B5EF4-FFF2-40B4-BE49-F238E27FC236}">
              <a16:creationId xmlns:a16="http://schemas.microsoft.com/office/drawing/2014/main" id="{49211A78-3094-42EA-93B0-E876AB247B1F}"/>
            </a:ext>
          </a:extLst>
        </xdr:cNvPr>
        <xdr:cNvSpPr txBox="1"/>
      </xdr:nvSpPr>
      <xdr:spPr>
        <a:xfrm>
          <a:off x="5324475" y="83700937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3419</xdr:row>
      <xdr:rowOff>0</xdr:rowOff>
    </xdr:from>
    <xdr:ext cx="65" cy="267909"/>
    <xdr:sp macro="" textlink="">
      <xdr:nvSpPr>
        <xdr:cNvPr id="130" name="TextBox 1">
          <a:extLst>
            <a:ext uri="{FF2B5EF4-FFF2-40B4-BE49-F238E27FC236}">
              <a16:creationId xmlns:a16="http://schemas.microsoft.com/office/drawing/2014/main" id="{C8240235-A2AF-4DF9-89EE-3288B511A4E3}"/>
            </a:ext>
          </a:extLst>
        </xdr:cNvPr>
        <xdr:cNvSpPr txBox="1"/>
      </xdr:nvSpPr>
      <xdr:spPr>
        <a:xfrm>
          <a:off x="5324475" y="83700937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3419</xdr:row>
      <xdr:rowOff>0</xdr:rowOff>
    </xdr:from>
    <xdr:ext cx="184731" cy="264560"/>
    <xdr:sp macro="" textlink="">
      <xdr:nvSpPr>
        <xdr:cNvPr id="131" name="TextBox 6">
          <a:extLst>
            <a:ext uri="{FF2B5EF4-FFF2-40B4-BE49-F238E27FC236}">
              <a16:creationId xmlns:a16="http://schemas.microsoft.com/office/drawing/2014/main" id="{27538A07-BC80-4D69-BB69-B239A09930E9}"/>
            </a:ext>
          </a:extLst>
        </xdr:cNvPr>
        <xdr:cNvSpPr txBox="1"/>
      </xdr:nvSpPr>
      <xdr:spPr>
        <a:xfrm>
          <a:off x="4698757" y="83700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3419</xdr:row>
      <xdr:rowOff>0</xdr:rowOff>
    </xdr:from>
    <xdr:ext cx="272235" cy="396840"/>
    <xdr:sp macro="" textlink="">
      <xdr:nvSpPr>
        <xdr:cNvPr id="132" name="TextBox 1">
          <a:extLst>
            <a:ext uri="{FF2B5EF4-FFF2-40B4-BE49-F238E27FC236}">
              <a16:creationId xmlns:a16="http://schemas.microsoft.com/office/drawing/2014/main" id="{AFFBE143-8988-4481-A344-C932BF297DED}"/>
            </a:ext>
          </a:extLst>
        </xdr:cNvPr>
        <xdr:cNvSpPr txBox="1"/>
      </xdr:nvSpPr>
      <xdr:spPr>
        <a:xfrm>
          <a:off x="4182269" y="837009375"/>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3419</xdr:row>
      <xdr:rowOff>0</xdr:rowOff>
    </xdr:from>
    <xdr:ext cx="272235" cy="396840"/>
    <xdr:sp macro="" textlink="">
      <xdr:nvSpPr>
        <xdr:cNvPr id="133" name="TextBox 2">
          <a:extLst>
            <a:ext uri="{FF2B5EF4-FFF2-40B4-BE49-F238E27FC236}">
              <a16:creationId xmlns:a16="http://schemas.microsoft.com/office/drawing/2014/main" id="{C34B17F0-77BA-4B74-8B1A-1D918BBE756C}"/>
            </a:ext>
          </a:extLst>
        </xdr:cNvPr>
        <xdr:cNvSpPr txBox="1"/>
      </xdr:nvSpPr>
      <xdr:spPr>
        <a:xfrm>
          <a:off x="4182269" y="837009375"/>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3401</xdr:row>
      <xdr:rowOff>146538</xdr:rowOff>
    </xdr:from>
    <xdr:ext cx="65" cy="181292"/>
    <xdr:sp macro="" textlink="">
      <xdr:nvSpPr>
        <xdr:cNvPr id="134" name="TextBox 1">
          <a:extLst>
            <a:ext uri="{FF2B5EF4-FFF2-40B4-BE49-F238E27FC236}">
              <a16:creationId xmlns:a16="http://schemas.microsoft.com/office/drawing/2014/main" id="{8DBBDC72-B3DD-4049-A6B8-031ECCA40309}"/>
            </a:ext>
          </a:extLst>
        </xdr:cNvPr>
        <xdr:cNvSpPr txBox="1"/>
      </xdr:nvSpPr>
      <xdr:spPr>
        <a:xfrm>
          <a:off x="5324475" y="832698213"/>
          <a:ext cx="65" cy="181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3404</xdr:row>
      <xdr:rowOff>1954</xdr:rowOff>
    </xdr:from>
    <xdr:ext cx="65" cy="192489"/>
    <xdr:sp macro="" textlink="">
      <xdr:nvSpPr>
        <xdr:cNvPr id="135" name="TextBox 10">
          <a:extLst>
            <a:ext uri="{FF2B5EF4-FFF2-40B4-BE49-F238E27FC236}">
              <a16:creationId xmlns:a16="http://schemas.microsoft.com/office/drawing/2014/main" id="{80687604-23FF-4FDF-9B31-582843AD28D6}"/>
            </a:ext>
          </a:extLst>
        </xdr:cNvPr>
        <xdr:cNvSpPr txBox="1"/>
      </xdr:nvSpPr>
      <xdr:spPr>
        <a:xfrm>
          <a:off x="5324475" y="833268004"/>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3404</xdr:row>
      <xdr:rowOff>1954</xdr:rowOff>
    </xdr:from>
    <xdr:ext cx="65" cy="192489"/>
    <xdr:sp macro="" textlink="">
      <xdr:nvSpPr>
        <xdr:cNvPr id="136" name="TextBox 11">
          <a:extLst>
            <a:ext uri="{FF2B5EF4-FFF2-40B4-BE49-F238E27FC236}">
              <a16:creationId xmlns:a16="http://schemas.microsoft.com/office/drawing/2014/main" id="{B5450417-424D-4975-98C9-B870D452D17C}"/>
            </a:ext>
          </a:extLst>
        </xdr:cNvPr>
        <xdr:cNvSpPr txBox="1"/>
      </xdr:nvSpPr>
      <xdr:spPr>
        <a:xfrm>
          <a:off x="5324475" y="833268004"/>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3406</xdr:row>
      <xdr:rowOff>0</xdr:rowOff>
    </xdr:from>
    <xdr:ext cx="184731" cy="264560"/>
    <xdr:sp macro="" textlink="">
      <xdr:nvSpPr>
        <xdr:cNvPr id="137" name="TextBox 12">
          <a:extLst>
            <a:ext uri="{FF2B5EF4-FFF2-40B4-BE49-F238E27FC236}">
              <a16:creationId xmlns:a16="http://schemas.microsoft.com/office/drawing/2014/main" id="{4C3849F3-4BDE-4DF0-9A66-C1C8EF2BC015}"/>
            </a:ext>
          </a:extLst>
        </xdr:cNvPr>
        <xdr:cNvSpPr txBox="1"/>
      </xdr:nvSpPr>
      <xdr:spPr>
        <a:xfrm>
          <a:off x="4698757" y="83355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3413</xdr:row>
      <xdr:rowOff>815975</xdr:rowOff>
    </xdr:from>
    <xdr:ext cx="65" cy="172227"/>
    <xdr:sp macro="" textlink="">
      <xdr:nvSpPr>
        <xdr:cNvPr id="138" name="TextBox 1">
          <a:extLst>
            <a:ext uri="{FF2B5EF4-FFF2-40B4-BE49-F238E27FC236}">
              <a16:creationId xmlns:a16="http://schemas.microsoft.com/office/drawing/2014/main" id="{ED522AFD-72D9-4071-9AA0-049078D22E87}"/>
            </a:ext>
          </a:extLst>
        </xdr:cNvPr>
        <xdr:cNvSpPr txBox="1"/>
      </xdr:nvSpPr>
      <xdr:spPr>
        <a:xfrm>
          <a:off x="5324475" y="836101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3409</xdr:row>
      <xdr:rowOff>0</xdr:rowOff>
    </xdr:from>
    <xdr:ext cx="184731" cy="264560"/>
    <xdr:sp macro="" textlink="">
      <xdr:nvSpPr>
        <xdr:cNvPr id="139" name="TextBox 14">
          <a:extLst>
            <a:ext uri="{FF2B5EF4-FFF2-40B4-BE49-F238E27FC236}">
              <a16:creationId xmlns:a16="http://schemas.microsoft.com/office/drawing/2014/main" id="{6404301B-F8A0-4ABC-9C10-75DD8E189750}"/>
            </a:ext>
          </a:extLst>
        </xdr:cNvPr>
        <xdr:cNvSpPr txBox="1"/>
      </xdr:nvSpPr>
      <xdr:spPr>
        <a:xfrm>
          <a:off x="4698757" y="8341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3657</xdr:row>
      <xdr:rowOff>0</xdr:rowOff>
    </xdr:from>
    <xdr:ext cx="65" cy="267909"/>
    <xdr:sp macro="" textlink="">
      <xdr:nvSpPr>
        <xdr:cNvPr id="140" name="TextBox 1">
          <a:extLst>
            <a:ext uri="{FF2B5EF4-FFF2-40B4-BE49-F238E27FC236}">
              <a16:creationId xmlns:a16="http://schemas.microsoft.com/office/drawing/2014/main" id="{460044A3-0308-4C7B-9578-DE3983584CA2}"/>
            </a:ext>
          </a:extLst>
        </xdr:cNvPr>
        <xdr:cNvSpPr txBox="1"/>
      </xdr:nvSpPr>
      <xdr:spPr>
        <a:xfrm>
          <a:off x="5324475" y="89109232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3657</xdr:row>
      <xdr:rowOff>0</xdr:rowOff>
    </xdr:from>
    <xdr:ext cx="184731" cy="264560"/>
    <xdr:sp macro="" textlink="">
      <xdr:nvSpPr>
        <xdr:cNvPr id="141" name="TextBox 2">
          <a:extLst>
            <a:ext uri="{FF2B5EF4-FFF2-40B4-BE49-F238E27FC236}">
              <a16:creationId xmlns:a16="http://schemas.microsoft.com/office/drawing/2014/main" id="{FB6B532E-42E5-4BE5-B8EA-04F5724DA959}"/>
            </a:ext>
          </a:extLst>
        </xdr:cNvPr>
        <xdr:cNvSpPr txBox="1"/>
      </xdr:nvSpPr>
      <xdr:spPr>
        <a:xfrm>
          <a:off x="4698757" y="89109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3657</xdr:row>
      <xdr:rowOff>0</xdr:rowOff>
    </xdr:from>
    <xdr:ext cx="65" cy="267909"/>
    <xdr:sp macro="" textlink="">
      <xdr:nvSpPr>
        <xdr:cNvPr id="142" name="TextBox 1">
          <a:extLst>
            <a:ext uri="{FF2B5EF4-FFF2-40B4-BE49-F238E27FC236}">
              <a16:creationId xmlns:a16="http://schemas.microsoft.com/office/drawing/2014/main" id="{04DD8BB1-E2CA-43AD-8C6F-C735BEC45E89}"/>
            </a:ext>
          </a:extLst>
        </xdr:cNvPr>
        <xdr:cNvSpPr txBox="1"/>
      </xdr:nvSpPr>
      <xdr:spPr>
        <a:xfrm>
          <a:off x="5324475" y="89109232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3657</xdr:row>
      <xdr:rowOff>0</xdr:rowOff>
    </xdr:from>
    <xdr:ext cx="65" cy="267909"/>
    <xdr:sp macro="" textlink="">
      <xdr:nvSpPr>
        <xdr:cNvPr id="143" name="TextBox 1">
          <a:extLst>
            <a:ext uri="{FF2B5EF4-FFF2-40B4-BE49-F238E27FC236}">
              <a16:creationId xmlns:a16="http://schemas.microsoft.com/office/drawing/2014/main" id="{36A3E664-F07E-41CD-8E0F-D1C178E73931}"/>
            </a:ext>
          </a:extLst>
        </xdr:cNvPr>
        <xdr:cNvSpPr txBox="1"/>
      </xdr:nvSpPr>
      <xdr:spPr>
        <a:xfrm>
          <a:off x="5324475" y="89109232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3657</xdr:row>
      <xdr:rowOff>0</xdr:rowOff>
    </xdr:from>
    <xdr:ext cx="65" cy="267909"/>
    <xdr:sp macro="" textlink="">
      <xdr:nvSpPr>
        <xdr:cNvPr id="144" name="TextBox 1">
          <a:extLst>
            <a:ext uri="{FF2B5EF4-FFF2-40B4-BE49-F238E27FC236}">
              <a16:creationId xmlns:a16="http://schemas.microsoft.com/office/drawing/2014/main" id="{69CDB423-EAA6-458F-AEC7-F8170ECF0CA9}"/>
            </a:ext>
          </a:extLst>
        </xdr:cNvPr>
        <xdr:cNvSpPr txBox="1"/>
      </xdr:nvSpPr>
      <xdr:spPr>
        <a:xfrm>
          <a:off x="5324475" y="891092325"/>
          <a:ext cx="65" cy="267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3657</xdr:row>
      <xdr:rowOff>0</xdr:rowOff>
    </xdr:from>
    <xdr:ext cx="184731" cy="264560"/>
    <xdr:sp macro="" textlink="">
      <xdr:nvSpPr>
        <xdr:cNvPr id="145" name="TextBox 6">
          <a:extLst>
            <a:ext uri="{FF2B5EF4-FFF2-40B4-BE49-F238E27FC236}">
              <a16:creationId xmlns:a16="http://schemas.microsoft.com/office/drawing/2014/main" id="{E942AC3D-D962-45A3-B78A-9B5F8FD6E229}"/>
            </a:ext>
          </a:extLst>
        </xdr:cNvPr>
        <xdr:cNvSpPr txBox="1"/>
      </xdr:nvSpPr>
      <xdr:spPr>
        <a:xfrm>
          <a:off x="4698757" y="89109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3657</xdr:row>
      <xdr:rowOff>0</xdr:rowOff>
    </xdr:from>
    <xdr:ext cx="272235" cy="396840"/>
    <xdr:sp macro="" textlink="">
      <xdr:nvSpPr>
        <xdr:cNvPr id="146" name="TextBox 1">
          <a:extLst>
            <a:ext uri="{FF2B5EF4-FFF2-40B4-BE49-F238E27FC236}">
              <a16:creationId xmlns:a16="http://schemas.microsoft.com/office/drawing/2014/main" id="{7A173C44-E43F-403F-80CF-D2CE27AB8DBF}"/>
            </a:ext>
          </a:extLst>
        </xdr:cNvPr>
        <xdr:cNvSpPr txBox="1"/>
      </xdr:nvSpPr>
      <xdr:spPr>
        <a:xfrm>
          <a:off x="4182269" y="891092325"/>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3657</xdr:row>
      <xdr:rowOff>0</xdr:rowOff>
    </xdr:from>
    <xdr:ext cx="272235" cy="396840"/>
    <xdr:sp macro="" textlink="">
      <xdr:nvSpPr>
        <xdr:cNvPr id="147" name="TextBox 2">
          <a:extLst>
            <a:ext uri="{FF2B5EF4-FFF2-40B4-BE49-F238E27FC236}">
              <a16:creationId xmlns:a16="http://schemas.microsoft.com/office/drawing/2014/main" id="{AF27D7E2-BB14-43E9-AC78-D62C5AB3501E}"/>
            </a:ext>
          </a:extLst>
        </xdr:cNvPr>
        <xdr:cNvSpPr txBox="1"/>
      </xdr:nvSpPr>
      <xdr:spPr>
        <a:xfrm>
          <a:off x="4182269" y="891092325"/>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3640</xdr:row>
      <xdr:rowOff>0</xdr:rowOff>
    </xdr:from>
    <xdr:ext cx="65" cy="181292"/>
    <xdr:sp macro="" textlink="">
      <xdr:nvSpPr>
        <xdr:cNvPr id="148" name="TextBox 1">
          <a:extLst>
            <a:ext uri="{FF2B5EF4-FFF2-40B4-BE49-F238E27FC236}">
              <a16:creationId xmlns:a16="http://schemas.microsoft.com/office/drawing/2014/main" id="{0DAAA411-F906-4407-A161-0DD90FFCA34A}"/>
            </a:ext>
          </a:extLst>
        </xdr:cNvPr>
        <xdr:cNvSpPr txBox="1"/>
      </xdr:nvSpPr>
      <xdr:spPr>
        <a:xfrm>
          <a:off x="5324475" y="886777500"/>
          <a:ext cx="65" cy="181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3642</xdr:row>
      <xdr:rowOff>1954</xdr:rowOff>
    </xdr:from>
    <xdr:ext cx="65" cy="192489"/>
    <xdr:sp macro="" textlink="">
      <xdr:nvSpPr>
        <xdr:cNvPr id="149" name="TextBox 10">
          <a:extLst>
            <a:ext uri="{FF2B5EF4-FFF2-40B4-BE49-F238E27FC236}">
              <a16:creationId xmlns:a16="http://schemas.microsoft.com/office/drawing/2014/main" id="{DD8A7A55-BD0E-4CED-8D45-1AD284DA11EC}"/>
            </a:ext>
          </a:extLst>
        </xdr:cNvPr>
        <xdr:cNvSpPr txBox="1"/>
      </xdr:nvSpPr>
      <xdr:spPr>
        <a:xfrm>
          <a:off x="5324475" y="887350954"/>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3642</xdr:row>
      <xdr:rowOff>1954</xdr:rowOff>
    </xdr:from>
    <xdr:ext cx="65" cy="192489"/>
    <xdr:sp macro="" textlink="">
      <xdr:nvSpPr>
        <xdr:cNvPr id="150" name="TextBox 11">
          <a:extLst>
            <a:ext uri="{FF2B5EF4-FFF2-40B4-BE49-F238E27FC236}">
              <a16:creationId xmlns:a16="http://schemas.microsoft.com/office/drawing/2014/main" id="{25E12109-3D37-4EA0-904B-BCE60F039AA6}"/>
            </a:ext>
          </a:extLst>
        </xdr:cNvPr>
        <xdr:cNvSpPr txBox="1"/>
      </xdr:nvSpPr>
      <xdr:spPr>
        <a:xfrm>
          <a:off x="5324475" y="887350954"/>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3644</xdr:row>
      <xdr:rowOff>0</xdr:rowOff>
    </xdr:from>
    <xdr:ext cx="184731" cy="264560"/>
    <xdr:sp macro="" textlink="">
      <xdr:nvSpPr>
        <xdr:cNvPr id="151" name="TextBox 12">
          <a:extLst>
            <a:ext uri="{FF2B5EF4-FFF2-40B4-BE49-F238E27FC236}">
              <a16:creationId xmlns:a16="http://schemas.microsoft.com/office/drawing/2014/main" id="{7B953ED3-D249-4974-AF3D-601C0B6F76D6}"/>
            </a:ext>
          </a:extLst>
        </xdr:cNvPr>
        <xdr:cNvSpPr txBox="1"/>
      </xdr:nvSpPr>
      <xdr:spPr>
        <a:xfrm>
          <a:off x="4698757" y="8876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3651</xdr:row>
      <xdr:rowOff>815975</xdr:rowOff>
    </xdr:from>
    <xdr:ext cx="65" cy="172227"/>
    <xdr:sp macro="" textlink="">
      <xdr:nvSpPr>
        <xdr:cNvPr id="152" name="TextBox 1">
          <a:extLst>
            <a:ext uri="{FF2B5EF4-FFF2-40B4-BE49-F238E27FC236}">
              <a16:creationId xmlns:a16="http://schemas.microsoft.com/office/drawing/2014/main" id="{C6E40C0E-4756-4FCE-AC9A-20B62D9C54E8}"/>
            </a:ext>
          </a:extLst>
        </xdr:cNvPr>
        <xdr:cNvSpPr txBox="1"/>
      </xdr:nvSpPr>
      <xdr:spPr>
        <a:xfrm>
          <a:off x="5324475" y="8901842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3647</xdr:row>
      <xdr:rowOff>0</xdr:rowOff>
    </xdr:from>
    <xdr:ext cx="184731" cy="264560"/>
    <xdr:sp macro="" textlink="">
      <xdr:nvSpPr>
        <xdr:cNvPr id="153" name="TextBox 14">
          <a:extLst>
            <a:ext uri="{FF2B5EF4-FFF2-40B4-BE49-F238E27FC236}">
              <a16:creationId xmlns:a16="http://schemas.microsoft.com/office/drawing/2014/main" id="{2F6FD768-E4C8-4804-AB6D-094AEF78EFC0}"/>
            </a:ext>
          </a:extLst>
        </xdr:cNvPr>
        <xdr:cNvSpPr txBox="1"/>
      </xdr:nvSpPr>
      <xdr:spPr>
        <a:xfrm>
          <a:off x="4698757" y="8882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3896</xdr:row>
      <xdr:rowOff>0</xdr:rowOff>
    </xdr:from>
    <xdr:ext cx="65" cy="258341"/>
    <xdr:sp macro="" textlink="">
      <xdr:nvSpPr>
        <xdr:cNvPr id="154" name="TextBox 1">
          <a:extLst>
            <a:ext uri="{FF2B5EF4-FFF2-40B4-BE49-F238E27FC236}">
              <a16:creationId xmlns:a16="http://schemas.microsoft.com/office/drawing/2014/main" id="{B833F82F-EB78-455D-B9BC-1FC9099FAE0A}"/>
            </a:ext>
          </a:extLst>
        </xdr:cNvPr>
        <xdr:cNvSpPr txBox="1"/>
      </xdr:nvSpPr>
      <xdr:spPr>
        <a:xfrm>
          <a:off x="5324475" y="9452610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3896</xdr:row>
      <xdr:rowOff>0</xdr:rowOff>
    </xdr:from>
    <xdr:ext cx="184731" cy="264560"/>
    <xdr:sp macro="" textlink="">
      <xdr:nvSpPr>
        <xdr:cNvPr id="155" name="TextBox 2">
          <a:extLst>
            <a:ext uri="{FF2B5EF4-FFF2-40B4-BE49-F238E27FC236}">
              <a16:creationId xmlns:a16="http://schemas.microsoft.com/office/drawing/2014/main" id="{05F2CEBA-F5A1-468E-BCE4-4A46F661C9A7}"/>
            </a:ext>
          </a:extLst>
        </xdr:cNvPr>
        <xdr:cNvSpPr txBox="1"/>
      </xdr:nvSpPr>
      <xdr:spPr>
        <a:xfrm>
          <a:off x="4698757" y="9452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3896</xdr:row>
      <xdr:rowOff>0</xdr:rowOff>
    </xdr:from>
    <xdr:ext cx="65" cy="258341"/>
    <xdr:sp macro="" textlink="">
      <xdr:nvSpPr>
        <xdr:cNvPr id="156" name="TextBox 1">
          <a:extLst>
            <a:ext uri="{FF2B5EF4-FFF2-40B4-BE49-F238E27FC236}">
              <a16:creationId xmlns:a16="http://schemas.microsoft.com/office/drawing/2014/main" id="{4995D361-B081-408F-AD72-AE86CEDF0FFB}"/>
            </a:ext>
          </a:extLst>
        </xdr:cNvPr>
        <xdr:cNvSpPr txBox="1"/>
      </xdr:nvSpPr>
      <xdr:spPr>
        <a:xfrm>
          <a:off x="5324475" y="9452610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3896</xdr:row>
      <xdr:rowOff>0</xdr:rowOff>
    </xdr:from>
    <xdr:ext cx="65" cy="258341"/>
    <xdr:sp macro="" textlink="">
      <xdr:nvSpPr>
        <xdr:cNvPr id="157" name="TextBox 1">
          <a:extLst>
            <a:ext uri="{FF2B5EF4-FFF2-40B4-BE49-F238E27FC236}">
              <a16:creationId xmlns:a16="http://schemas.microsoft.com/office/drawing/2014/main" id="{66C993DA-3A9E-4D86-A915-6C6FC8282008}"/>
            </a:ext>
          </a:extLst>
        </xdr:cNvPr>
        <xdr:cNvSpPr txBox="1"/>
      </xdr:nvSpPr>
      <xdr:spPr>
        <a:xfrm>
          <a:off x="5324475" y="9452610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3896</xdr:row>
      <xdr:rowOff>0</xdr:rowOff>
    </xdr:from>
    <xdr:ext cx="65" cy="258341"/>
    <xdr:sp macro="" textlink="">
      <xdr:nvSpPr>
        <xdr:cNvPr id="158" name="TextBox 1">
          <a:extLst>
            <a:ext uri="{FF2B5EF4-FFF2-40B4-BE49-F238E27FC236}">
              <a16:creationId xmlns:a16="http://schemas.microsoft.com/office/drawing/2014/main" id="{DFA044F3-3F44-41ED-8C8F-101A7FEAE64B}"/>
            </a:ext>
          </a:extLst>
        </xdr:cNvPr>
        <xdr:cNvSpPr txBox="1"/>
      </xdr:nvSpPr>
      <xdr:spPr>
        <a:xfrm>
          <a:off x="5324475" y="94526100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3896</xdr:row>
      <xdr:rowOff>0</xdr:rowOff>
    </xdr:from>
    <xdr:ext cx="184731" cy="264560"/>
    <xdr:sp macro="" textlink="">
      <xdr:nvSpPr>
        <xdr:cNvPr id="159" name="TextBox 6">
          <a:extLst>
            <a:ext uri="{FF2B5EF4-FFF2-40B4-BE49-F238E27FC236}">
              <a16:creationId xmlns:a16="http://schemas.microsoft.com/office/drawing/2014/main" id="{7D82A321-4E9B-408A-92BA-2E6173C97358}"/>
            </a:ext>
          </a:extLst>
        </xdr:cNvPr>
        <xdr:cNvSpPr txBox="1"/>
      </xdr:nvSpPr>
      <xdr:spPr>
        <a:xfrm>
          <a:off x="4698757" y="9452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3896</xdr:row>
      <xdr:rowOff>0</xdr:rowOff>
    </xdr:from>
    <xdr:ext cx="272235" cy="396840"/>
    <xdr:sp macro="" textlink="">
      <xdr:nvSpPr>
        <xdr:cNvPr id="160" name="TextBox 1">
          <a:extLst>
            <a:ext uri="{FF2B5EF4-FFF2-40B4-BE49-F238E27FC236}">
              <a16:creationId xmlns:a16="http://schemas.microsoft.com/office/drawing/2014/main" id="{8AE5D5F0-37AF-4972-ACAB-61C4184A6189}"/>
            </a:ext>
          </a:extLst>
        </xdr:cNvPr>
        <xdr:cNvSpPr txBox="1"/>
      </xdr:nvSpPr>
      <xdr:spPr>
        <a:xfrm>
          <a:off x="4182269" y="9452610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3896</xdr:row>
      <xdr:rowOff>0</xdr:rowOff>
    </xdr:from>
    <xdr:ext cx="272235" cy="396840"/>
    <xdr:sp macro="" textlink="">
      <xdr:nvSpPr>
        <xdr:cNvPr id="161" name="TextBox 2">
          <a:extLst>
            <a:ext uri="{FF2B5EF4-FFF2-40B4-BE49-F238E27FC236}">
              <a16:creationId xmlns:a16="http://schemas.microsoft.com/office/drawing/2014/main" id="{D12E8C1E-164A-4BA6-92EE-466A18DC2AA6}"/>
            </a:ext>
          </a:extLst>
        </xdr:cNvPr>
        <xdr:cNvSpPr txBox="1"/>
      </xdr:nvSpPr>
      <xdr:spPr>
        <a:xfrm>
          <a:off x="4182269" y="94526100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3879</xdr:row>
      <xdr:rowOff>0</xdr:rowOff>
    </xdr:from>
    <xdr:ext cx="65" cy="181795"/>
    <xdr:sp macro="" textlink="">
      <xdr:nvSpPr>
        <xdr:cNvPr id="162" name="TextBox 1">
          <a:extLst>
            <a:ext uri="{FF2B5EF4-FFF2-40B4-BE49-F238E27FC236}">
              <a16:creationId xmlns:a16="http://schemas.microsoft.com/office/drawing/2014/main" id="{77A6B8F9-D286-418E-9AF3-B0595E653416}"/>
            </a:ext>
          </a:extLst>
        </xdr:cNvPr>
        <xdr:cNvSpPr txBox="1"/>
      </xdr:nvSpPr>
      <xdr:spPr>
        <a:xfrm>
          <a:off x="5324475" y="940946175"/>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3881</xdr:row>
      <xdr:rowOff>1954</xdr:rowOff>
    </xdr:from>
    <xdr:ext cx="65" cy="181795"/>
    <xdr:sp macro="" textlink="">
      <xdr:nvSpPr>
        <xdr:cNvPr id="163" name="TextBox 10">
          <a:extLst>
            <a:ext uri="{FF2B5EF4-FFF2-40B4-BE49-F238E27FC236}">
              <a16:creationId xmlns:a16="http://schemas.microsoft.com/office/drawing/2014/main" id="{97021025-2325-4509-B99A-D6E243B29C65}"/>
            </a:ext>
          </a:extLst>
        </xdr:cNvPr>
        <xdr:cNvSpPr txBox="1"/>
      </xdr:nvSpPr>
      <xdr:spPr>
        <a:xfrm>
          <a:off x="5324475" y="941519629"/>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3881</xdr:row>
      <xdr:rowOff>1954</xdr:rowOff>
    </xdr:from>
    <xdr:ext cx="65" cy="181795"/>
    <xdr:sp macro="" textlink="">
      <xdr:nvSpPr>
        <xdr:cNvPr id="164" name="TextBox 11">
          <a:extLst>
            <a:ext uri="{FF2B5EF4-FFF2-40B4-BE49-F238E27FC236}">
              <a16:creationId xmlns:a16="http://schemas.microsoft.com/office/drawing/2014/main" id="{0225D723-5847-42F2-A3FA-9753179C6319}"/>
            </a:ext>
          </a:extLst>
        </xdr:cNvPr>
        <xdr:cNvSpPr txBox="1"/>
      </xdr:nvSpPr>
      <xdr:spPr>
        <a:xfrm>
          <a:off x="5324475" y="941519629"/>
          <a:ext cx="65" cy="18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3883</xdr:row>
      <xdr:rowOff>0</xdr:rowOff>
    </xdr:from>
    <xdr:ext cx="184731" cy="264560"/>
    <xdr:sp macro="" textlink="">
      <xdr:nvSpPr>
        <xdr:cNvPr id="165" name="TextBox 12">
          <a:extLst>
            <a:ext uri="{FF2B5EF4-FFF2-40B4-BE49-F238E27FC236}">
              <a16:creationId xmlns:a16="http://schemas.microsoft.com/office/drawing/2014/main" id="{AB31CBC7-0A33-4E50-A824-09A765F48761}"/>
            </a:ext>
          </a:extLst>
        </xdr:cNvPr>
        <xdr:cNvSpPr txBox="1"/>
      </xdr:nvSpPr>
      <xdr:spPr>
        <a:xfrm>
          <a:off x="4698757" y="94180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3890</xdr:row>
      <xdr:rowOff>815975</xdr:rowOff>
    </xdr:from>
    <xdr:ext cx="65" cy="172227"/>
    <xdr:sp macro="" textlink="">
      <xdr:nvSpPr>
        <xdr:cNvPr id="166" name="TextBox 1">
          <a:extLst>
            <a:ext uri="{FF2B5EF4-FFF2-40B4-BE49-F238E27FC236}">
              <a16:creationId xmlns:a16="http://schemas.microsoft.com/office/drawing/2014/main" id="{DF626DC6-04F8-42F8-8240-DB8A2052FDC9}"/>
            </a:ext>
          </a:extLst>
        </xdr:cNvPr>
        <xdr:cNvSpPr txBox="1"/>
      </xdr:nvSpPr>
      <xdr:spPr>
        <a:xfrm>
          <a:off x="5324475" y="94435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3886</xdr:row>
      <xdr:rowOff>3175</xdr:rowOff>
    </xdr:from>
    <xdr:ext cx="184731" cy="264560"/>
    <xdr:sp macro="" textlink="">
      <xdr:nvSpPr>
        <xdr:cNvPr id="167" name="TextBox 14">
          <a:extLst>
            <a:ext uri="{FF2B5EF4-FFF2-40B4-BE49-F238E27FC236}">
              <a16:creationId xmlns:a16="http://schemas.microsoft.com/office/drawing/2014/main" id="{31BD3D54-DC31-4C58-8E1F-9F2A7351D51B}"/>
            </a:ext>
          </a:extLst>
        </xdr:cNvPr>
        <xdr:cNvSpPr txBox="1"/>
      </xdr:nvSpPr>
      <xdr:spPr>
        <a:xfrm>
          <a:off x="4698757" y="94237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4093</xdr:row>
      <xdr:rowOff>0</xdr:rowOff>
    </xdr:from>
    <xdr:ext cx="65" cy="258341"/>
    <xdr:sp macro="" textlink="">
      <xdr:nvSpPr>
        <xdr:cNvPr id="168" name="TextBox 1">
          <a:extLst>
            <a:ext uri="{FF2B5EF4-FFF2-40B4-BE49-F238E27FC236}">
              <a16:creationId xmlns:a16="http://schemas.microsoft.com/office/drawing/2014/main" id="{5C9E0F73-459A-45CE-BD9C-7897AAD2654A}"/>
            </a:ext>
          </a:extLst>
        </xdr:cNvPr>
        <xdr:cNvSpPr txBox="1"/>
      </xdr:nvSpPr>
      <xdr:spPr>
        <a:xfrm>
          <a:off x="5324475" y="99282885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4093</xdr:row>
      <xdr:rowOff>0</xdr:rowOff>
    </xdr:from>
    <xdr:ext cx="184731" cy="264560"/>
    <xdr:sp macro="" textlink="">
      <xdr:nvSpPr>
        <xdr:cNvPr id="169" name="TextBox 2">
          <a:extLst>
            <a:ext uri="{FF2B5EF4-FFF2-40B4-BE49-F238E27FC236}">
              <a16:creationId xmlns:a16="http://schemas.microsoft.com/office/drawing/2014/main" id="{9207DE40-CC72-4AE9-B05D-7BC811E2D7D4}"/>
            </a:ext>
          </a:extLst>
        </xdr:cNvPr>
        <xdr:cNvSpPr txBox="1"/>
      </xdr:nvSpPr>
      <xdr:spPr>
        <a:xfrm>
          <a:off x="4698757" y="99282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4093</xdr:row>
      <xdr:rowOff>0</xdr:rowOff>
    </xdr:from>
    <xdr:ext cx="65" cy="258341"/>
    <xdr:sp macro="" textlink="">
      <xdr:nvSpPr>
        <xdr:cNvPr id="170" name="TextBox 1">
          <a:extLst>
            <a:ext uri="{FF2B5EF4-FFF2-40B4-BE49-F238E27FC236}">
              <a16:creationId xmlns:a16="http://schemas.microsoft.com/office/drawing/2014/main" id="{894AE3D6-B17C-47AE-BD7A-AE383A635FF6}"/>
            </a:ext>
          </a:extLst>
        </xdr:cNvPr>
        <xdr:cNvSpPr txBox="1"/>
      </xdr:nvSpPr>
      <xdr:spPr>
        <a:xfrm>
          <a:off x="5324475" y="99282885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4093</xdr:row>
      <xdr:rowOff>0</xdr:rowOff>
    </xdr:from>
    <xdr:ext cx="65" cy="258341"/>
    <xdr:sp macro="" textlink="">
      <xdr:nvSpPr>
        <xdr:cNvPr id="171" name="TextBox 1">
          <a:extLst>
            <a:ext uri="{FF2B5EF4-FFF2-40B4-BE49-F238E27FC236}">
              <a16:creationId xmlns:a16="http://schemas.microsoft.com/office/drawing/2014/main" id="{8C89320D-5119-4DF4-8482-4B1809353B0C}"/>
            </a:ext>
          </a:extLst>
        </xdr:cNvPr>
        <xdr:cNvSpPr txBox="1"/>
      </xdr:nvSpPr>
      <xdr:spPr>
        <a:xfrm>
          <a:off x="5324475" y="99282885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4093</xdr:row>
      <xdr:rowOff>0</xdr:rowOff>
    </xdr:from>
    <xdr:ext cx="65" cy="258341"/>
    <xdr:sp macro="" textlink="">
      <xdr:nvSpPr>
        <xdr:cNvPr id="172" name="TextBox 1">
          <a:extLst>
            <a:ext uri="{FF2B5EF4-FFF2-40B4-BE49-F238E27FC236}">
              <a16:creationId xmlns:a16="http://schemas.microsoft.com/office/drawing/2014/main" id="{4543AE5B-7345-44A4-ABF3-2BA3B2483FF1}"/>
            </a:ext>
          </a:extLst>
        </xdr:cNvPr>
        <xdr:cNvSpPr txBox="1"/>
      </xdr:nvSpPr>
      <xdr:spPr>
        <a:xfrm>
          <a:off x="5324475" y="992828850"/>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4093</xdr:row>
      <xdr:rowOff>0</xdr:rowOff>
    </xdr:from>
    <xdr:ext cx="184731" cy="264560"/>
    <xdr:sp macro="" textlink="">
      <xdr:nvSpPr>
        <xdr:cNvPr id="173" name="TextBox 6">
          <a:extLst>
            <a:ext uri="{FF2B5EF4-FFF2-40B4-BE49-F238E27FC236}">
              <a16:creationId xmlns:a16="http://schemas.microsoft.com/office/drawing/2014/main" id="{3414EB6B-9193-4912-A8AE-2D112F6021E4}"/>
            </a:ext>
          </a:extLst>
        </xdr:cNvPr>
        <xdr:cNvSpPr txBox="1"/>
      </xdr:nvSpPr>
      <xdr:spPr>
        <a:xfrm>
          <a:off x="4698757" y="99282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4093</xdr:row>
      <xdr:rowOff>0</xdr:rowOff>
    </xdr:from>
    <xdr:ext cx="272235" cy="396840"/>
    <xdr:sp macro="" textlink="">
      <xdr:nvSpPr>
        <xdr:cNvPr id="174" name="TextBox 1">
          <a:extLst>
            <a:ext uri="{FF2B5EF4-FFF2-40B4-BE49-F238E27FC236}">
              <a16:creationId xmlns:a16="http://schemas.microsoft.com/office/drawing/2014/main" id="{8D88513B-63FB-4A90-B025-80355C8A3525}"/>
            </a:ext>
          </a:extLst>
        </xdr:cNvPr>
        <xdr:cNvSpPr txBox="1"/>
      </xdr:nvSpPr>
      <xdr:spPr>
        <a:xfrm>
          <a:off x="4182269" y="99282885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4093</xdr:row>
      <xdr:rowOff>0</xdr:rowOff>
    </xdr:from>
    <xdr:ext cx="272235" cy="396840"/>
    <xdr:sp macro="" textlink="">
      <xdr:nvSpPr>
        <xdr:cNvPr id="175" name="TextBox 2">
          <a:extLst>
            <a:ext uri="{FF2B5EF4-FFF2-40B4-BE49-F238E27FC236}">
              <a16:creationId xmlns:a16="http://schemas.microsoft.com/office/drawing/2014/main" id="{0B45D47F-CD36-47FE-AA16-38B7BA35B981}"/>
            </a:ext>
          </a:extLst>
        </xdr:cNvPr>
        <xdr:cNvSpPr txBox="1"/>
      </xdr:nvSpPr>
      <xdr:spPr>
        <a:xfrm>
          <a:off x="4182269" y="992828850"/>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4076</xdr:row>
      <xdr:rowOff>0</xdr:rowOff>
    </xdr:from>
    <xdr:ext cx="65" cy="181292"/>
    <xdr:sp macro="" textlink="">
      <xdr:nvSpPr>
        <xdr:cNvPr id="176" name="TextBox 1">
          <a:extLst>
            <a:ext uri="{FF2B5EF4-FFF2-40B4-BE49-F238E27FC236}">
              <a16:creationId xmlns:a16="http://schemas.microsoft.com/office/drawing/2014/main" id="{43CBB9C0-EED8-4F6E-8E5A-7BAD716A5C00}"/>
            </a:ext>
          </a:extLst>
        </xdr:cNvPr>
        <xdr:cNvSpPr txBox="1"/>
      </xdr:nvSpPr>
      <xdr:spPr>
        <a:xfrm>
          <a:off x="5324475" y="988514025"/>
          <a:ext cx="65" cy="181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4078</xdr:row>
      <xdr:rowOff>1954</xdr:rowOff>
    </xdr:from>
    <xdr:ext cx="65" cy="182358"/>
    <xdr:sp macro="" textlink="">
      <xdr:nvSpPr>
        <xdr:cNvPr id="177" name="TextBox 10">
          <a:extLst>
            <a:ext uri="{FF2B5EF4-FFF2-40B4-BE49-F238E27FC236}">
              <a16:creationId xmlns:a16="http://schemas.microsoft.com/office/drawing/2014/main" id="{DBD25163-5B25-4121-AB6F-D60C693D8F56}"/>
            </a:ext>
          </a:extLst>
        </xdr:cNvPr>
        <xdr:cNvSpPr txBox="1"/>
      </xdr:nvSpPr>
      <xdr:spPr>
        <a:xfrm>
          <a:off x="5324475" y="989087479"/>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4078</xdr:row>
      <xdr:rowOff>1954</xdr:rowOff>
    </xdr:from>
    <xdr:ext cx="65" cy="182358"/>
    <xdr:sp macro="" textlink="">
      <xdr:nvSpPr>
        <xdr:cNvPr id="178" name="TextBox 11">
          <a:extLst>
            <a:ext uri="{FF2B5EF4-FFF2-40B4-BE49-F238E27FC236}">
              <a16:creationId xmlns:a16="http://schemas.microsoft.com/office/drawing/2014/main" id="{AEFF042A-EDFF-4C6F-9DB6-1C1CE981754B}"/>
            </a:ext>
          </a:extLst>
        </xdr:cNvPr>
        <xdr:cNvSpPr txBox="1"/>
      </xdr:nvSpPr>
      <xdr:spPr>
        <a:xfrm>
          <a:off x="5324475" y="989087479"/>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4080</xdr:row>
      <xdr:rowOff>0</xdr:rowOff>
    </xdr:from>
    <xdr:ext cx="184731" cy="264560"/>
    <xdr:sp macro="" textlink="">
      <xdr:nvSpPr>
        <xdr:cNvPr id="179" name="TextBox 12">
          <a:extLst>
            <a:ext uri="{FF2B5EF4-FFF2-40B4-BE49-F238E27FC236}">
              <a16:creationId xmlns:a16="http://schemas.microsoft.com/office/drawing/2014/main" id="{232CF2CD-08E9-4BCD-8140-2FC3FF7D24CD}"/>
            </a:ext>
          </a:extLst>
        </xdr:cNvPr>
        <xdr:cNvSpPr txBox="1"/>
      </xdr:nvSpPr>
      <xdr:spPr>
        <a:xfrm>
          <a:off x="4698757" y="98937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4087</xdr:row>
      <xdr:rowOff>815975</xdr:rowOff>
    </xdr:from>
    <xdr:ext cx="65" cy="172227"/>
    <xdr:sp macro="" textlink="">
      <xdr:nvSpPr>
        <xdr:cNvPr id="180" name="TextBox 1">
          <a:extLst>
            <a:ext uri="{FF2B5EF4-FFF2-40B4-BE49-F238E27FC236}">
              <a16:creationId xmlns:a16="http://schemas.microsoft.com/office/drawing/2014/main" id="{12C6FFDF-220E-4331-A58E-EA6E2DDC946B}"/>
            </a:ext>
          </a:extLst>
        </xdr:cNvPr>
        <xdr:cNvSpPr txBox="1"/>
      </xdr:nvSpPr>
      <xdr:spPr>
        <a:xfrm>
          <a:off x="5324475" y="991920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4083</xdr:row>
      <xdr:rowOff>0</xdr:rowOff>
    </xdr:from>
    <xdr:ext cx="184731" cy="264560"/>
    <xdr:sp macro="" textlink="">
      <xdr:nvSpPr>
        <xdr:cNvPr id="181" name="TextBox 14">
          <a:extLst>
            <a:ext uri="{FF2B5EF4-FFF2-40B4-BE49-F238E27FC236}">
              <a16:creationId xmlns:a16="http://schemas.microsoft.com/office/drawing/2014/main" id="{620F1724-A5F3-4F90-BE06-A45B5F60CFF2}"/>
            </a:ext>
          </a:extLst>
        </xdr:cNvPr>
        <xdr:cNvSpPr txBox="1"/>
      </xdr:nvSpPr>
      <xdr:spPr>
        <a:xfrm>
          <a:off x="4698757" y="98994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4298</xdr:row>
      <xdr:rowOff>0</xdr:rowOff>
    </xdr:from>
    <xdr:ext cx="65" cy="258341"/>
    <xdr:sp macro="" textlink="">
      <xdr:nvSpPr>
        <xdr:cNvPr id="182" name="TextBox 1">
          <a:extLst>
            <a:ext uri="{FF2B5EF4-FFF2-40B4-BE49-F238E27FC236}">
              <a16:creationId xmlns:a16="http://schemas.microsoft.com/office/drawing/2014/main" id="{FE7F041A-0ACA-4DDD-A306-7A355CD70C4E}"/>
            </a:ext>
          </a:extLst>
        </xdr:cNvPr>
        <xdr:cNvSpPr txBox="1"/>
      </xdr:nvSpPr>
      <xdr:spPr>
        <a:xfrm>
          <a:off x="5324475" y="1041568275"/>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4298</xdr:row>
      <xdr:rowOff>0</xdr:rowOff>
    </xdr:from>
    <xdr:ext cx="184731" cy="264560"/>
    <xdr:sp macro="" textlink="">
      <xdr:nvSpPr>
        <xdr:cNvPr id="183" name="TextBox 2">
          <a:extLst>
            <a:ext uri="{FF2B5EF4-FFF2-40B4-BE49-F238E27FC236}">
              <a16:creationId xmlns:a16="http://schemas.microsoft.com/office/drawing/2014/main" id="{D29DF478-49F3-442D-AB9A-0EF38ADCC496}"/>
            </a:ext>
          </a:extLst>
        </xdr:cNvPr>
        <xdr:cNvSpPr txBox="1"/>
      </xdr:nvSpPr>
      <xdr:spPr>
        <a:xfrm>
          <a:off x="4698757" y="104156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4298</xdr:row>
      <xdr:rowOff>0</xdr:rowOff>
    </xdr:from>
    <xdr:ext cx="65" cy="258341"/>
    <xdr:sp macro="" textlink="">
      <xdr:nvSpPr>
        <xdr:cNvPr id="184" name="TextBox 1">
          <a:extLst>
            <a:ext uri="{FF2B5EF4-FFF2-40B4-BE49-F238E27FC236}">
              <a16:creationId xmlns:a16="http://schemas.microsoft.com/office/drawing/2014/main" id="{1232F9B9-53CE-4E81-99B1-36EC47878D4A}"/>
            </a:ext>
          </a:extLst>
        </xdr:cNvPr>
        <xdr:cNvSpPr txBox="1"/>
      </xdr:nvSpPr>
      <xdr:spPr>
        <a:xfrm>
          <a:off x="5324475" y="1041568275"/>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4298</xdr:row>
      <xdr:rowOff>0</xdr:rowOff>
    </xdr:from>
    <xdr:ext cx="65" cy="258341"/>
    <xdr:sp macro="" textlink="">
      <xdr:nvSpPr>
        <xdr:cNvPr id="185" name="TextBox 1">
          <a:extLst>
            <a:ext uri="{FF2B5EF4-FFF2-40B4-BE49-F238E27FC236}">
              <a16:creationId xmlns:a16="http://schemas.microsoft.com/office/drawing/2014/main" id="{0320071F-34D1-4AB6-8FEE-AFCEC9BDDF4E}"/>
            </a:ext>
          </a:extLst>
        </xdr:cNvPr>
        <xdr:cNvSpPr txBox="1"/>
      </xdr:nvSpPr>
      <xdr:spPr>
        <a:xfrm>
          <a:off x="5324475" y="1041568275"/>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4298</xdr:row>
      <xdr:rowOff>0</xdr:rowOff>
    </xdr:from>
    <xdr:ext cx="65" cy="258341"/>
    <xdr:sp macro="" textlink="">
      <xdr:nvSpPr>
        <xdr:cNvPr id="186" name="TextBox 1">
          <a:extLst>
            <a:ext uri="{FF2B5EF4-FFF2-40B4-BE49-F238E27FC236}">
              <a16:creationId xmlns:a16="http://schemas.microsoft.com/office/drawing/2014/main" id="{0AA98BDC-A9A7-4B5A-971D-81FC4760A8C9}"/>
            </a:ext>
          </a:extLst>
        </xdr:cNvPr>
        <xdr:cNvSpPr txBox="1"/>
      </xdr:nvSpPr>
      <xdr:spPr>
        <a:xfrm>
          <a:off x="5324475" y="1041568275"/>
          <a:ext cx="65" cy="258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4298</xdr:row>
      <xdr:rowOff>0</xdr:rowOff>
    </xdr:from>
    <xdr:ext cx="184731" cy="264560"/>
    <xdr:sp macro="" textlink="">
      <xdr:nvSpPr>
        <xdr:cNvPr id="187" name="TextBox 6">
          <a:extLst>
            <a:ext uri="{FF2B5EF4-FFF2-40B4-BE49-F238E27FC236}">
              <a16:creationId xmlns:a16="http://schemas.microsoft.com/office/drawing/2014/main" id="{BA52F978-3187-4E48-AD71-7C8DA2DE48CE}"/>
            </a:ext>
          </a:extLst>
        </xdr:cNvPr>
        <xdr:cNvSpPr txBox="1"/>
      </xdr:nvSpPr>
      <xdr:spPr>
        <a:xfrm>
          <a:off x="4698757" y="104156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1</xdr:col>
      <xdr:colOff>3686969</xdr:colOff>
      <xdr:row>4298</xdr:row>
      <xdr:rowOff>0</xdr:rowOff>
    </xdr:from>
    <xdr:ext cx="272235" cy="396840"/>
    <xdr:sp macro="" textlink="">
      <xdr:nvSpPr>
        <xdr:cNvPr id="188" name="TextBox 1">
          <a:extLst>
            <a:ext uri="{FF2B5EF4-FFF2-40B4-BE49-F238E27FC236}">
              <a16:creationId xmlns:a16="http://schemas.microsoft.com/office/drawing/2014/main" id="{BAB10AF3-82DB-4DB4-8F66-7CE7459F8CC8}"/>
            </a:ext>
          </a:extLst>
        </xdr:cNvPr>
        <xdr:cNvSpPr txBox="1"/>
      </xdr:nvSpPr>
      <xdr:spPr>
        <a:xfrm>
          <a:off x="4182269" y="1041568275"/>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1</xdr:col>
      <xdr:colOff>3686969</xdr:colOff>
      <xdr:row>4298</xdr:row>
      <xdr:rowOff>0</xdr:rowOff>
    </xdr:from>
    <xdr:ext cx="272235" cy="396840"/>
    <xdr:sp macro="" textlink="">
      <xdr:nvSpPr>
        <xdr:cNvPr id="189" name="TextBox 2">
          <a:extLst>
            <a:ext uri="{FF2B5EF4-FFF2-40B4-BE49-F238E27FC236}">
              <a16:creationId xmlns:a16="http://schemas.microsoft.com/office/drawing/2014/main" id="{E5B93708-69CA-4450-A2AD-EBCA07A898BC}"/>
            </a:ext>
          </a:extLst>
        </xdr:cNvPr>
        <xdr:cNvSpPr txBox="1"/>
      </xdr:nvSpPr>
      <xdr:spPr>
        <a:xfrm>
          <a:off x="4182269" y="1041568275"/>
          <a:ext cx="272235" cy="39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0</xdr:colOff>
      <xdr:row>4281</xdr:row>
      <xdr:rowOff>0</xdr:rowOff>
    </xdr:from>
    <xdr:ext cx="65" cy="172227"/>
    <xdr:sp macro="" textlink="">
      <xdr:nvSpPr>
        <xdr:cNvPr id="190" name="TextBox 1">
          <a:extLst>
            <a:ext uri="{FF2B5EF4-FFF2-40B4-BE49-F238E27FC236}">
              <a16:creationId xmlns:a16="http://schemas.microsoft.com/office/drawing/2014/main" id="{641853C8-9411-4D52-867D-B359280B2C8B}"/>
            </a:ext>
          </a:extLst>
        </xdr:cNvPr>
        <xdr:cNvSpPr txBox="1"/>
      </xdr:nvSpPr>
      <xdr:spPr>
        <a:xfrm>
          <a:off x="5324475" y="103725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4283</xdr:row>
      <xdr:rowOff>1954</xdr:rowOff>
    </xdr:from>
    <xdr:ext cx="65" cy="182358"/>
    <xdr:sp macro="" textlink="">
      <xdr:nvSpPr>
        <xdr:cNvPr id="191" name="TextBox 10">
          <a:extLst>
            <a:ext uri="{FF2B5EF4-FFF2-40B4-BE49-F238E27FC236}">
              <a16:creationId xmlns:a16="http://schemas.microsoft.com/office/drawing/2014/main" id="{1E99550A-D818-4DC9-889A-373EA361D3BD}"/>
            </a:ext>
          </a:extLst>
        </xdr:cNvPr>
        <xdr:cNvSpPr txBox="1"/>
      </xdr:nvSpPr>
      <xdr:spPr>
        <a:xfrm>
          <a:off x="5324475" y="1037826904"/>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4</xdr:col>
      <xdr:colOff>0</xdr:colOff>
      <xdr:row>4283</xdr:row>
      <xdr:rowOff>1954</xdr:rowOff>
    </xdr:from>
    <xdr:ext cx="65" cy="182358"/>
    <xdr:sp macro="" textlink="">
      <xdr:nvSpPr>
        <xdr:cNvPr id="192" name="TextBox 11">
          <a:extLst>
            <a:ext uri="{FF2B5EF4-FFF2-40B4-BE49-F238E27FC236}">
              <a16:creationId xmlns:a16="http://schemas.microsoft.com/office/drawing/2014/main" id="{00714596-50A4-4F06-9006-DC33D9CEE830}"/>
            </a:ext>
          </a:extLst>
        </xdr:cNvPr>
        <xdr:cNvSpPr txBox="1"/>
      </xdr:nvSpPr>
      <xdr:spPr>
        <a:xfrm>
          <a:off x="5324475" y="1037826904"/>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4285</xdr:row>
      <xdr:rowOff>0</xdr:rowOff>
    </xdr:from>
    <xdr:ext cx="184731" cy="264560"/>
    <xdr:sp macro="" textlink="">
      <xdr:nvSpPr>
        <xdr:cNvPr id="193" name="TextBox 12">
          <a:extLst>
            <a:ext uri="{FF2B5EF4-FFF2-40B4-BE49-F238E27FC236}">
              <a16:creationId xmlns:a16="http://schemas.microsoft.com/office/drawing/2014/main" id="{C0A06BBC-0AA4-43A9-B53D-1A7AE5A95360}"/>
            </a:ext>
          </a:extLst>
        </xdr:cNvPr>
        <xdr:cNvSpPr txBox="1"/>
      </xdr:nvSpPr>
      <xdr:spPr>
        <a:xfrm>
          <a:off x="4698757" y="103811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0</xdr:colOff>
      <xdr:row>4292</xdr:row>
      <xdr:rowOff>815975</xdr:rowOff>
    </xdr:from>
    <xdr:ext cx="65" cy="172227"/>
    <xdr:sp macro="" textlink="">
      <xdr:nvSpPr>
        <xdr:cNvPr id="194" name="TextBox 1">
          <a:extLst>
            <a:ext uri="{FF2B5EF4-FFF2-40B4-BE49-F238E27FC236}">
              <a16:creationId xmlns:a16="http://schemas.microsoft.com/office/drawing/2014/main" id="{9D41778B-B454-45E8-8317-EA4894C892EC}"/>
            </a:ext>
          </a:extLst>
        </xdr:cNvPr>
        <xdr:cNvSpPr txBox="1"/>
      </xdr:nvSpPr>
      <xdr:spPr>
        <a:xfrm>
          <a:off x="5324475" y="10406602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a:p>
      </xdr:txBody>
    </xdr:sp>
    <xdr:clientData/>
  </xdr:oneCellAnchor>
  <xdr:oneCellAnchor>
    <xdr:from>
      <xdr:col>3</xdr:col>
      <xdr:colOff>2932</xdr:colOff>
      <xdr:row>4288</xdr:row>
      <xdr:rowOff>0</xdr:rowOff>
    </xdr:from>
    <xdr:ext cx="184731" cy="264560"/>
    <xdr:sp macro="" textlink="">
      <xdr:nvSpPr>
        <xdr:cNvPr id="195" name="TextBox 14">
          <a:extLst>
            <a:ext uri="{FF2B5EF4-FFF2-40B4-BE49-F238E27FC236}">
              <a16:creationId xmlns:a16="http://schemas.microsoft.com/office/drawing/2014/main" id="{B30F14DE-47C4-45AA-954A-15F635EE8F88}"/>
            </a:ext>
          </a:extLst>
        </xdr:cNvPr>
        <xdr:cNvSpPr txBox="1"/>
      </xdr:nvSpPr>
      <xdr:spPr>
        <a:xfrm>
          <a:off x="4698757" y="103868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g4disk\Projekti\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ehnos\mydocs\Documents%20and%20Settings\msanja\Local%20Settings\Temporary%20Internet%20Files\OLK1C2\Videotronic\Price%20list%20Videotronic%20052003.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X:\masarykova10\sk_masarykova\Glavni_2310\troskovnik\Masarykova_konstrukcija_v7_%20bez%20cijena.xlsx" TargetMode="External"/><Relationship Id="rId1" Type="http://schemas.openxmlformats.org/officeDocument/2006/relationships/externalLinkPath" Target="Masarykova_konstrukcija_v7_%20bez%20cijena.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X:\masarykova10\sk_masarykova\Glavni_2310\troskovnik\Obnova%20Masarykova%2010%20-%20VIK%20-%20tender01.xlsx" TargetMode="External"/><Relationship Id="rId1" Type="http://schemas.openxmlformats.org/officeDocument/2006/relationships/externalLinkPath" Target="Obnova%20Masarykova%2010%20-%20VIK%20-%20tender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 val="FAKTORI"/>
    </sheetNames>
    <sheetDataSet>
      <sheetData sheetId="0"/>
      <sheetData sheetId="1"/>
      <sheetData sheetId="2"/>
      <sheetData sheetId="3"/>
      <sheetData sheetId="4"/>
      <sheetData sheetId="5"/>
      <sheetData sheetId="6"/>
      <sheetData sheetId="7"/>
      <sheetData sheetId="8" refreshError="1">
        <row r="52">
          <cell r="C52">
            <v>1</v>
          </cell>
        </row>
      </sheetData>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ĆI UVJETI"/>
      <sheetName val="IZGRADNJA"/>
      <sheetName val="REKAPITULACIJA"/>
      <sheetName val="FAKTORI"/>
    </sheetNames>
    <sheetDataSet>
      <sheetData sheetId="0" refreshError="1"/>
      <sheetData sheetId="1"/>
      <sheetData sheetId="2" refreshError="1"/>
      <sheetData sheetId="3" refreshError="1">
        <row r="3">
          <cell r="B3">
            <v>0.95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preise"/>
      <sheetName val="Preisblatt"/>
      <sheetName val="Preisfindung"/>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ZAJEDNIČKI OBRAČUNSKI UVJETI"/>
      <sheetName val="1 OPĆI UVJETI PRIPREMNI"/>
      <sheetName val="2 OPĆI UVJETI ZEMLJANI"/>
      <sheetName val="3 OPĆI UVJETI AB I BETONSKI"/>
      <sheetName val="SVEUKUPNA REKAPITULACIJA"/>
      <sheetName val="4 OPĆI UVJETI BRAVARSKI"/>
      <sheetName val="5 OPĆI UVIJETI ZIDARSKI"/>
      <sheetName val="6 OPĆI UVIJETI IZOLATERSKI"/>
      <sheetName val="OPĆI UVJETI"/>
      <sheetName val="I. KONSTRUKCIJA"/>
    </sheetNames>
    <sheetDataSet>
      <sheetData sheetId="0"/>
      <sheetData sheetId="1"/>
      <sheetData sheetId="2"/>
      <sheetData sheetId="3"/>
      <sheetData sheetId="4"/>
      <sheetData sheetId="5"/>
      <sheetData sheetId="6"/>
      <sheetData sheetId="7"/>
      <sheetData sheetId="8"/>
      <sheetData sheetId="9">
        <row r="308">
          <cell r="F308">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slovnica"/>
      <sheetName val="5. Vodovod i odvodnja"/>
    </sheetNames>
    <sheetDataSet>
      <sheetData sheetId="0"/>
      <sheetData sheetId="1">
        <row r="4">
          <cell r="C4" t="str">
            <v>INSTALACIJA VODOVODA</v>
          </cell>
        </row>
        <row r="71">
          <cell r="G71">
            <v>0</v>
          </cell>
        </row>
        <row r="73">
          <cell r="C73" t="str">
            <v>INSTALACIJA KANALIZACIJE</v>
          </cell>
        </row>
        <row r="163">
          <cell r="G163">
            <v>0</v>
          </cell>
        </row>
        <row r="165">
          <cell r="C165" t="str">
            <v>SANITARNI UREĐAJI</v>
          </cell>
        </row>
        <row r="191">
          <cell r="G19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DF4E8-3AB7-44BD-B271-F54288D1AEC1}">
  <sheetPr codeName="List1"/>
  <dimension ref="A26:G97"/>
  <sheetViews>
    <sheetView showWhiteSpace="0" view="pageLayout" topLeftCell="A61" zoomScaleNormal="100" workbookViewId="0">
      <selection activeCell="B90" sqref="B90"/>
    </sheetView>
  </sheetViews>
  <sheetFormatPr defaultRowHeight="14.5"/>
  <cols>
    <col min="1" max="1" width="64.453125" style="1" customWidth="1"/>
    <col min="2" max="2" width="16" customWidth="1"/>
    <col min="3" max="3" width="3.7265625" customWidth="1"/>
  </cols>
  <sheetData>
    <row r="26" spans="1:3" ht="16.5" customHeight="1">
      <c r="A26" s="1367" t="s">
        <v>460</v>
      </c>
      <c r="B26" s="1367"/>
      <c r="C26" s="1367"/>
    </row>
    <row r="27" spans="1:3" ht="31.5" customHeight="1">
      <c r="A27" s="1368" t="s">
        <v>461</v>
      </c>
      <c r="B27" s="1368"/>
      <c r="C27" s="1368"/>
    </row>
    <row r="28" spans="1:3" ht="18.75" customHeight="1">
      <c r="A28" s="1368" t="s">
        <v>462</v>
      </c>
      <c r="B28" s="1368"/>
      <c r="C28" s="1368"/>
    </row>
    <row r="29" spans="1:3" ht="15.5">
      <c r="A29" s="118" t="s">
        <v>463</v>
      </c>
      <c r="B29" s="119"/>
      <c r="C29" s="119"/>
    </row>
    <row r="31" spans="1:3" ht="17.5">
      <c r="A31" s="1369" t="s">
        <v>464</v>
      </c>
      <c r="B31" s="1369"/>
      <c r="C31" s="1369"/>
    </row>
    <row r="32" spans="1:3" ht="17.5">
      <c r="A32" s="1369" t="s">
        <v>465</v>
      </c>
      <c r="B32" s="1369"/>
      <c r="C32" s="1369"/>
    </row>
    <row r="34" spans="1:3" ht="17.5">
      <c r="A34" s="114" t="s">
        <v>382</v>
      </c>
    </row>
    <row r="37" spans="1:3">
      <c r="A37" s="1" t="s">
        <v>383</v>
      </c>
    </row>
    <row r="38" spans="1:3">
      <c r="A38" s="1" t="s">
        <v>1837</v>
      </c>
    </row>
    <row r="41" spans="1:3">
      <c r="A41" s="1" t="s">
        <v>384</v>
      </c>
    </row>
    <row r="43" spans="1:3">
      <c r="A43" s="111" t="s">
        <v>466</v>
      </c>
    </row>
    <row r="46" spans="1:3" ht="16.5" customHeight="1">
      <c r="A46" s="1367" t="s">
        <v>460</v>
      </c>
      <c r="B46" s="1367"/>
      <c r="C46" s="1367"/>
    </row>
    <row r="47" spans="1:3" ht="31.5" customHeight="1">
      <c r="A47" s="1368" t="s">
        <v>461</v>
      </c>
      <c r="B47" s="1368"/>
      <c r="C47" s="1368"/>
    </row>
    <row r="48" spans="1:3" ht="18.75" customHeight="1">
      <c r="A48" s="1368" t="s">
        <v>462</v>
      </c>
      <c r="B48" s="1368"/>
      <c r="C48" s="1368"/>
    </row>
    <row r="49" spans="1:3" ht="15.5">
      <c r="A49" s="118" t="s">
        <v>463</v>
      </c>
      <c r="B49" s="119"/>
      <c r="C49" s="119"/>
    </row>
    <row r="51" spans="1:3" ht="17.5">
      <c r="A51" s="1369" t="s">
        <v>464</v>
      </c>
      <c r="B51" s="1369"/>
      <c r="C51" s="1369"/>
    </row>
    <row r="52" spans="1:3" ht="17.5">
      <c r="A52" s="1369" t="s">
        <v>465</v>
      </c>
      <c r="B52" s="1369"/>
      <c r="C52" s="1369"/>
    </row>
    <row r="53" spans="1:3" ht="18">
      <c r="A53" s="112"/>
    </row>
    <row r="54" spans="1:3" ht="18">
      <c r="A54" s="112"/>
    </row>
    <row r="55" spans="1:3" ht="17.5">
      <c r="A55" s="114" t="s">
        <v>385</v>
      </c>
    </row>
    <row r="56" spans="1:3" ht="18">
      <c r="A56" s="112"/>
    </row>
    <row r="57" spans="1:3" ht="18">
      <c r="A57" s="113" t="s">
        <v>387</v>
      </c>
    </row>
    <row r="58" spans="1:3" ht="18">
      <c r="A58" s="113"/>
    </row>
    <row r="59" spans="1:3" ht="18">
      <c r="A59" s="113" t="s">
        <v>386</v>
      </c>
    </row>
    <row r="60" spans="1:3" ht="18">
      <c r="A60" s="113"/>
    </row>
    <row r="61" spans="1:3" ht="18">
      <c r="A61" s="113" t="s">
        <v>388</v>
      </c>
    </row>
    <row r="62" spans="1:3" ht="18">
      <c r="A62" s="113"/>
    </row>
    <row r="63" spans="1:3" ht="18">
      <c r="A63" s="113" t="s">
        <v>389</v>
      </c>
    </row>
    <row r="64" spans="1:3" ht="17.5">
      <c r="A64" s="110"/>
    </row>
    <row r="65" spans="1:3" ht="17.5">
      <c r="A65" s="110"/>
    </row>
    <row r="66" spans="1:3" ht="16.5" customHeight="1">
      <c r="A66" s="1367" t="s">
        <v>460</v>
      </c>
      <c r="B66" s="1367"/>
      <c r="C66" s="1367"/>
    </row>
    <row r="67" spans="1:3" ht="31.5" customHeight="1">
      <c r="A67" s="1368" t="s">
        <v>461</v>
      </c>
      <c r="B67" s="1368"/>
      <c r="C67" s="1368"/>
    </row>
    <row r="68" spans="1:3" ht="18.75" customHeight="1">
      <c r="A68" s="1368" t="s">
        <v>462</v>
      </c>
      <c r="B68" s="1368"/>
      <c r="C68" s="1368"/>
    </row>
    <row r="69" spans="1:3" ht="15.5">
      <c r="A69" s="118" t="s">
        <v>463</v>
      </c>
      <c r="B69" s="119"/>
      <c r="C69" s="119"/>
    </row>
    <row r="71" spans="1:3" ht="17.5">
      <c r="A71" s="1369" t="s">
        <v>464</v>
      </c>
      <c r="B71" s="1369"/>
      <c r="C71" s="1369"/>
    </row>
    <row r="72" spans="1:3" ht="17.5">
      <c r="A72" s="1369" t="s">
        <v>465</v>
      </c>
      <c r="B72" s="1369"/>
      <c r="C72" s="1369"/>
    </row>
    <row r="73" spans="1:3" ht="18">
      <c r="A73" s="112"/>
    </row>
    <row r="74" spans="1:3" ht="18">
      <c r="A74" s="113" t="s">
        <v>395</v>
      </c>
    </row>
    <row r="75" spans="1:3" ht="18">
      <c r="A75" s="112"/>
    </row>
    <row r="76" spans="1:3" ht="18">
      <c r="A76" s="113" t="s">
        <v>390</v>
      </c>
      <c r="B76" s="116">
        <f>'REKAPITULACIJA GO'!B27</f>
        <v>0</v>
      </c>
    </row>
    <row r="77" spans="1:3" ht="18">
      <c r="A77" s="113"/>
      <c r="B77" s="116"/>
    </row>
    <row r="78" spans="1:3" ht="18">
      <c r="A78" s="113" t="s">
        <v>881</v>
      </c>
      <c r="B78" s="116">
        <f>'2-KONSTRUKCIJA REKAPITULACIJA'!F14</f>
        <v>0</v>
      </c>
    </row>
    <row r="79" spans="1:3" ht="18">
      <c r="A79" s="113"/>
      <c r="B79" s="116"/>
    </row>
    <row r="80" spans="1:3" ht="18">
      <c r="A80" s="113" t="s">
        <v>882</v>
      </c>
      <c r="B80" s="116">
        <f>'3.ELEKTROTEHNIKA'!F465</f>
        <v>0</v>
      </c>
    </row>
    <row r="81" spans="1:7" ht="18">
      <c r="A81" s="112"/>
      <c r="B81" s="116"/>
    </row>
    <row r="82" spans="1:7" ht="18">
      <c r="A82" s="113" t="s">
        <v>883</v>
      </c>
      <c r="B82" s="116">
        <f>'4_strojarski'!F4417</f>
        <v>0</v>
      </c>
    </row>
    <row r="83" spans="1:7" ht="18">
      <c r="A83" s="112"/>
      <c r="B83" s="116"/>
    </row>
    <row r="84" spans="1:7" ht="18">
      <c r="A84" s="113" t="s">
        <v>884</v>
      </c>
      <c r="B84" s="116">
        <f>'5. Vodovod i odvodnja'!G202</f>
        <v>0</v>
      </c>
    </row>
    <row r="85" spans="1:7" ht="18">
      <c r="A85" s="112"/>
      <c r="B85" s="116"/>
    </row>
    <row r="86" spans="1:7" ht="18">
      <c r="A86" s="113" t="s">
        <v>885</v>
      </c>
      <c r="B86" s="116">
        <f>'6.Troškovnik'!F4</f>
        <v>0</v>
      </c>
    </row>
    <row r="87" spans="1:7" ht="18">
      <c r="A87" s="113"/>
      <c r="B87" s="116"/>
    </row>
    <row r="88" spans="1:7" ht="18">
      <c r="A88" s="113"/>
      <c r="B88" s="116"/>
    </row>
    <row r="89" spans="1:7" ht="18">
      <c r="A89" s="112"/>
      <c r="B89" s="116"/>
    </row>
    <row r="90" spans="1:7" s="20" customFormat="1" ht="18">
      <c r="A90" s="110" t="s">
        <v>391</v>
      </c>
      <c r="B90" s="116">
        <f>SUM(B76:B89)</f>
        <v>0</v>
      </c>
    </row>
    <row r="91" spans="1:7" s="20" customFormat="1" ht="18">
      <c r="A91" s="110" t="s">
        <v>392</v>
      </c>
      <c r="B91" s="116">
        <f>B90*0.25</f>
        <v>0</v>
      </c>
    </row>
    <row r="92" spans="1:7" s="20" customFormat="1" ht="18">
      <c r="A92" s="110" t="s">
        <v>393</v>
      </c>
      <c r="B92" s="116">
        <f>SUM(B90:B91)</f>
        <v>0</v>
      </c>
    </row>
    <row r="93" spans="1:7" ht="18">
      <c r="A93" s="112"/>
    </row>
    <row r="94" spans="1:7" ht="17.5">
      <c r="A94" s="110"/>
    </row>
    <row r="95" spans="1:7">
      <c r="A95" s="2"/>
      <c r="B95" s="4"/>
      <c r="C95" s="13"/>
      <c r="D95" s="5"/>
      <c r="E95" s="3"/>
      <c r="F95" s="3"/>
      <c r="G95" s="1"/>
    </row>
    <row r="96" spans="1:7">
      <c r="A96" s="2"/>
      <c r="B96" s="4"/>
      <c r="C96" s="13"/>
      <c r="D96" s="5"/>
      <c r="E96" s="3"/>
      <c r="F96" s="3"/>
      <c r="G96" s="1"/>
    </row>
    <row r="97" spans="1:7">
      <c r="A97" s="2"/>
      <c r="B97" s="4"/>
      <c r="C97" s="13"/>
      <c r="D97" s="5"/>
      <c r="E97" s="3"/>
      <c r="F97" s="3"/>
      <c r="G97" s="1"/>
    </row>
  </sheetData>
  <mergeCells count="15">
    <mergeCell ref="A47:C47"/>
    <mergeCell ref="A67:C67"/>
    <mergeCell ref="A71:C71"/>
    <mergeCell ref="A72:C72"/>
    <mergeCell ref="A48:C48"/>
    <mergeCell ref="A51:C51"/>
    <mergeCell ref="A52:C52"/>
    <mergeCell ref="A66:C66"/>
    <mergeCell ref="A68:C68"/>
    <mergeCell ref="A26:C26"/>
    <mergeCell ref="A28:C28"/>
    <mergeCell ref="A31:C31"/>
    <mergeCell ref="A32:C32"/>
    <mergeCell ref="A46:C46"/>
    <mergeCell ref="A27:C27"/>
  </mergeCells>
  <pageMargins left="0.70866141732283472" right="0.70866141732283472" top="0.74803149606299213" bottom="0.74803149606299213" header="0.31496062992125984" footer="0.31496062992125984"/>
  <pageSetup paperSize="9"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rowBreaks count="2" manualBreakCount="2">
    <brk id="44" max="16383" man="1"/>
    <brk id="6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5A2C9-F41A-4F32-822A-9FB8D4FF4F39}">
  <dimension ref="A1:G31"/>
  <sheetViews>
    <sheetView showZeros="0" view="pageBreakPreview" zoomScaleNormal="85" zoomScaleSheetLayoutView="100" zoomScalePageLayoutView="115" workbookViewId="0">
      <selection activeCell="K24" sqref="K24"/>
    </sheetView>
  </sheetViews>
  <sheetFormatPr defaultColWidth="9.1796875" defaultRowHeight="14.5"/>
  <cols>
    <col min="1" max="1" width="7" style="122" customWidth="1"/>
    <col min="2" max="2" width="36" style="4" customWidth="1"/>
    <col min="3" max="3" width="7.1796875" style="13" customWidth="1"/>
    <col min="4" max="4" width="9.26953125" style="5" customWidth="1"/>
    <col min="5" max="5" width="11.26953125" style="34" customWidth="1"/>
    <col min="6" max="6" width="14.7265625" style="3" customWidth="1"/>
    <col min="7" max="7" width="1.81640625" style="1" customWidth="1"/>
    <col min="8" max="16384" width="9.1796875" style="1"/>
  </cols>
  <sheetData>
    <row r="1" spans="1:7" customFormat="1" ht="20">
      <c r="A1" s="6" t="s">
        <v>140</v>
      </c>
      <c r="B1" s="6" t="s">
        <v>141</v>
      </c>
      <c r="C1" s="6" t="s">
        <v>145</v>
      </c>
      <c r="D1" s="19" t="s">
        <v>142</v>
      </c>
      <c r="E1" s="43" t="s">
        <v>143</v>
      </c>
      <c r="F1" s="7" t="s">
        <v>144</v>
      </c>
      <c r="G1" s="1"/>
    </row>
    <row r="2" spans="1:7">
      <c r="A2" s="1366"/>
      <c r="B2" s="8"/>
      <c r="C2" s="15"/>
      <c r="D2" s="11"/>
      <c r="E2" s="11"/>
      <c r="F2" s="11"/>
      <c r="G2" s="16"/>
    </row>
    <row r="3" spans="1:7" ht="58">
      <c r="A3" s="1366"/>
      <c r="B3" s="21" t="s">
        <v>226</v>
      </c>
      <c r="C3" s="15"/>
      <c r="D3" s="11"/>
      <c r="E3" s="11"/>
      <c r="F3" s="11"/>
    </row>
    <row r="4" spans="1:7">
      <c r="A4" s="22"/>
      <c r="B4" s="23"/>
      <c r="C4" s="14"/>
      <c r="D4" s="25"/>
      <c r="E4" s="25"/>
      <c r="F4" s="25"/>
    </row>
    <row r="5" spans="1:7">
      <c r="A5" s="26" t="s">
        <v>218</v>
      </c>
      <c r="B5" s="27" t="s">
        <v>790</v>
      </c>
      <c r="C5" s="14"/>
      <c r="D5" s="25"/>
      <c r="E5" s="25"/>
      <c r="F5" s="25"/>
    </row>
    <row r="6" spans="1:7">
      <c r="D6" s="34"/>
      <c r="F6" s="34"/>
    </row>
    <row r="7" spans="1:7">
      <c r="A7" s="22"/>
      <c r="B7" s="23"/>
      <c r="C7"/>
      <c r="D7" s="33"/>
      <c r="E7" s="33"/>
      <c r="F7" s="33"/>
    </row>
    <row r="8" spans="1:7" ht="159.5">
      <c r="A8" s="22" t="s">
        <v>220</v>
      </c>
      <c r="B8" s="23" t="s">
        <v>425</v>
      </c>
      <c r="C8"/>
      <c r="D8" s="33"/>
      <c r="E8" s="33"/>
      <c r="F8" s="33"/>
    </row>
    <row r="9" spans="1:7">
      <c r="A9" s="22" t="s">
        <v>0</v>
      </c>
      <c r="B9" s="23" t="s">
        <v>419</v>
      </c>
      <c r="C9" t="s">
        <v>6</v>
      </c>
      <c r="D9" s="33">
        <f>(7.06+8.1*2)*1.1</f>
        <v>25.585999999999999</v>
      </c>
      <c r="E9" s="33"/>
      <c r="F9" s="33">
        <f t="shared" ref="F9:F19" si="0">D9*E9</f>
        <v>0</v>
      </c>
    </row>
    <row r="10" spans="1:7" ht="29">
      <c r="A10" s="22" t="s">
        <v>1</v>
      </c>
      <c r="B10" s="23" t="s">
        <v>634</v>
      </c>
      <c r="C10" t="s">
        <v>6</v>
      </c>
      <c r="D10" s="33">
        <f>(8.5*2)*1.2</f>
        <v>20.399999999999999</v>
      </c>
      <c r="E10" s="33"/>
      <c r="F10" s="33">
        <f t="shared" si="0"/>
        <v>0</v>
      </c>
    </row>
    <row r="11" spans="1:7">
      <c r="A11" s="22"/>
      <c r="B11" s="23" t="s">
        <v>636</v>
      </c>
      <c r="C11" t="s">
        <v>6</v>
      </c>
      <c r="D11" s="33">
        <f>(25*2+17+15)*1.2</f>
        <v>98.399999999999991</v>
      </c>
      <c r="F11" s="33">
        <f t="shared" si="0"/>
        <v>0</v>
      </c>
    </row>
    <row r="12" spans="1:7">
      <c r="A12" s="22" t="s">
        <v>3</v>
      </c>
      <c r="B12" s="4" t="s">
        <v>424</v>
      </c>
      <c r="C12" t="s">
        <v>6</v>
      </c>
      <c r="D12" s="5">
        <f>(3*4+4*2+2*4+1.5*3)*1.2</f>
        <v>39</v>
      </c>
      <c r="F12" s="33">
        <f t="shared" si="0"/>
        <v>0</v>
      </c>
    </row>
    <row r="13" spans="1:7">
      <c r="A13" s="22"/>
      <c r="B13" s="4" t="s">
        <v>638</v>
      </c>
      <c r="C13" t="s">
        <v>6</v>
      </c>
      <c r="D13" s="5">
        <f>(17+26+7.5)*1.1</f>
        <v>55.550000000000004</v>
      </c>
      <c r="F13" s="33">
        <f t="shared" si="0"/>
        <v>0</v>
      </c>
    </row>
    <row r="14" spans="1:7">
      <c r="A14" s="22" t="s">
        <v>4</v>
      </c>
      <c r="B14" s="23" t="s">
        <v>420</v>
      </c>
      <c r="C14" t="s">
        <v>6</v>
      </c>
      <c r="D14" s="33">
        <f>8.6*2*1.1</f>
        <v>18.920000000000002</v>
      </c>
      <c r="E14" s="33"/>
      <c r="F14" s="33">
        <f t="shared" si="0"/>
        <v>0</v>
      </c>
    </row>
    <row r="15" spans="1:7">
      <c r="A15" s="22" t="s">
        <v>184</v>
      </c>
      <c r="B15" s="23" t="s">
        <v>421</v>
      </c>
      <c r="C15" t="s">
        <v>6</v>
      </c>
      <c r="D15" s="33">
        <f>D14</f>
        <v>18.920000000000002</v>
      </c>
      <c r="E15" s="33"/>
      <c r="F15" s="33">
        <f t="shared" si="0"/>
        <v>0</v>
      </c>
    </row>
    <row r="16" spans="1:7" ht="29">
      <c r="A16" s="22" t="s">
        <v>185</v>
      </c>
      <c r="B16" s="23" t="s">
        <v>637</v>
      </c>
      <c r="C16" t="s">
        <v>2</v>
      </c>
      <c r="D16" s="33">
        <f>32*1.25</f>
        <v>40</v>
      </c>
      <c r="E16" s="33"/>
      <c r="F16" s="33">
        <f t="shared" si="0"/>
        <v>0</v>
      </c>
    </row>
    <row r="17" spans="1:6" ht="43.5">
      <c r="A17" s="22" t="s">
        <v>185</v>
      </c>
      <c r="B17" s="23" t="s">
        <v>639</v>
      </c>
      <c r="C17" t="s">
        <v>2</v>
      </c>
      <c r="D17" s="33">
        <v>15</v>
      </c>
      <c r="E17" s="33"/>
      <c r="F17" s="33">
        <f t="shared" si="0"/>
        <v>0</v>
      </c>
    </row>
    <row r="18" spans="1:6" ht="43.5">
      <c r="A18" s="22" t="s">
        <v>186</v>
      </c>
      <c r="B18" s="23" t="s">
        <v>633</v>
      </c>
      <c r="C18" t="s">
        <v>6</v>
      </c>
      <c r="D18" s="33">
        <f>(31*2+26*3)*1.1</f>
        <v>154</v>
      </c>
      <c r="E18" s="33"/>
      <c r="F18" s="33">
        <f t="shared" si="0"/>
        <v>0</v>
      </c>
    </row>
    <row r="19" spans="1:6" ht="43.5">
      <c r="A19" s="22" t="s">
        <v>197</v>
      </c>
      <c r="B19" s="23" t="s">
        <v>902</v>
      </c>
      <c r="C19" t="s">
        <v>2</v>
      </c>
      <c r="D19" s="33">
        <v>60</v>
      </c>
      <c r="E19" s="33"/>
      <c r="F19" s="33">
        <f t="shared" si="0"/>
        <v>0</v>
      </c>
    </row>
    <row r="20" spans="1:6">
      <c r="A20" s="22" t="s">
        <v>243</v>
      </c>
      <c r="B20" s="23" t="s">
        <v>426</v>
      </c>
      <c r="C20" t="s">
        <v>2</v>
      </c>
      <c r="D20" s="33">
        <f>(D9+D10*1.75+D11*0.5+D12*0.5+D13*0.3+D14*0.75+D15*0.75+D16)*1.2+D19</f>
        <v>318.03719999999998</v>
      </c>
      <c r="E20" s="33"/>
      <c r="F20" s="33">
        <f>D20*E20</f>
        <v>0</v>
      </c>
    </row>
    <row r="21" spans="1:6">
      <c r="A21" s="111" t="s">
        <v>244</v>
      </c>
      <c r="B21" s="23" t="s">
        <v>667</v>
      </c>
      <c r="C21" t="s">
        <v>5</v>
      </c>
      <c r="D21" s="33">
        <v>5</v>
      </c>
      <c r="E21" s="33"/>
      <c r="F21" s="33">
        <f>D21*E21</f>
        <v>0</v>
      </c>
    </row>
    <row r="22" spans="1:6">
      <c r="A22" s="22"/>
      <c r="B22" s="23"/>
      <c r="C22"/>
      <c r="D22" s="33"/>
      <c r="E22" s="33"/>
      <c r="F22" s="33"/>
    </row>
    <row r="23" spans="1:6" ht="159.5">
      <c r="A23" s="22" t="s">
        <v>225</v>
      </c>
      <c r="B23" s="23" t="s">
        <v>662</v>
      </c>
      <c r="C23" s="1"/>
      <c r="D23" s="33"/>
      <c r="E23" s="33"/>
      <c r="F23" s="33"/>
    </row>
    <row r="24" spans="1:6" ht="29">
      <c r="A24" s="22" t="s">
        <v>0</v>
      </c>
      <c r="B24" s="23" t="s">
        <v>664</v>
      </c>
      <c r="C24" s="1" t="s">
        <v>6</v>
      </c>
      <c r="D24" s="33">
        <f>(1.67*5+0.8+0.7*4+1.3*3+2.5*6+0.6+1.9+1.3+0.7*19+1.6+1.1+0.75*6)*1.15</f>
        <v>63.422499999999992</v>
      </c>
      <c r="E24" s="33"/>
      <c r="F24" s="33">
        <f t="shared" ref="F24:F26" si="1">D24*E24</f>
        <v>0</v>
      </c>
    </row>
    <row r="25" spans="1:6">
      <c r="A25" s="22" t="s">
        <v>1</v>
      </c>
      <c r="B25" s="23" t="s">
        <v>666</v>
      </c>
      <c r="C25" s="1" t="s">
        <v>6</v>
      </c>
      <c r="D25" s="33">
        <f>1.4*6*1.15</f>
        <v>9.6599999999999984</v>
      </c>
      <c r="E25" s="33"/>
      <c r="F25" s="33">
        <f t="shared" si="1"/>
        <v>0</v>
      </c>
    </row>
    <row r="26" spans="1:6">
      <c r="A26" s="111" t="s">
        <v>3</v>
      </c>
      <c r="B26" s="23" t="s">
        <v>665</v>
      </c>
      <c r="C26" s="1" t="s">
        <v>6</v>
      </c>
      <c r="D26" s="1">
        <f>(0.7*2+0.8*2+0.6*2+0.8*2+0.7*4+0.7*2+0.9+0.6+1.4)*1.15</f>
        <v>14.835000000000001</v>
      </c>
      <c r="E26" s="33"/>
      <c r="F26" s="33">
        <f t="shared" si="1"/>
        <v>0</v>
      </c>
    </row>
    <row r="27" spans="1:6">
      <c r="A27" s="22"/>
      <c r="B27" s="23"/>
      <c r="C27" s="1"/>
      <c r="D27" s="33"/>
      <c r="E27" s="33"/>
      <c r="F27" s="33"/>
    </row>
    <row r="28" spans="1:6" ht="15" thickBot="1"/>
    <row r="29" spans="1:6" ht="15" thickBot="1">
      <c r="A29" s="22"/>
      <c r="B29" s="28" t="s">
        <v>663</v>
      </c>
      <c r="C29" s="29"/>
      <c r="D29" s="30"/>
      <c r="E29" s="30">
        <v>0</v>
      </c>
      <c r="F29" s="30">
        <f>SUM(F8:F27)</f>
        <v>0</v>
      </c>
    </row>
    <row r="30" spans="1:6">
      <c r="A30" s="22"/>
      <c r="B30" s="23"/>
      <c r="C30" s="14"/>
      <c r="D30" s="25"/>
      <c r="E30" s="25">
        <v>0</v>
      </c>
      <c r="F30" s="25"/>
    </row>
    <row r="31" spans="1:6">
      <c r="A31" s="1366"/>
      <c r="B31" s="1"/>
      <c r="C31" s="15"/>
      <c r="D31" s="11"/>
      <c r="E31" s="11">
        <v>0</v>
      </c>
      <c r="F31" s="11"/>
    </row>
  </sheetData>
  <conditionalFormatting sqref="F7:F27">
    <cfRule type="cellIs" dxfId="52" priority="1" operator="equal">
      <formula>0</formula>
    </cfRule>
  </conditionalFormatting>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6E704-F286-44FE-9111-72160A44B1A7}">
  <dimension ref="A1:G218"/>
  <sheetViews>
    <sheetView showZeros="0" showWhiteSpace="0" view="pageLayout" topLeftCell="A208" zoomScale="115" zoomScaleNormal="85" zoomScaleSheetLayoutView="85" zoomScalePageLayoutView="115" workbookViewId="0">
      <selection activeCell="F215" sqref="F215"/>
    </sheetView>
  </sheetViews>
  <sheetFormatPr defaultColWidth="9.1796875" defaultRowHeight="14.5"/>
  <cols>
    <col min="1" max="1" width="7" style="2" customWidth="1"/>
    <col min="2" max="2" width="36" style="4" customWidth="1"/>
    <col min="3" max="3" width="7.1796875" style="13" customWidth="1"/>
    <col min="4" max="4" width="9.26953125" style="5" customWidth="1"/>
    <col min="5" max="5" width="11.26953125" style="34" customWidth="1"/>
    <col min="6" max="6" width="14.7265625" style="3" customWidth="1"/>
    <col min="7" max="7" width="1.81640625" style="1" customWidth="1"/>
    <col min="8" max="16384" width="9.1796875" style="1"/>
  </cols>
  <sheetData>
    <row r="1" spans="1:7" customFormat="1" ht="20">
      <c r="A1" s="6" t="s">
        <v>140</v>
      </c>
      <c r="B1" s="6" t="s">
        <v>141</v>
      </c>
      <c r="C1" s="6" t="s">
        <v>145</v>
      </c>
      <c r="D1" s="19" t="s">
        <v>142</v>
      </c>
      <c r="E1" s="43" t="s">
        <v>143</v>
      </c>
      <c r="F1" s="7" t="s">
        <v>144</v>
      </c>
      <c r="G1" s="1"/>
    </row>
    <row r="2" spans="1:7">
      <c r="A2" s="8"/>
      <c r="B2" s="8"/>
      <c r="C2" s="15"/>
      <c r="D2" s="11"/>
      <c r="E2" s="11"/>
      <c r="F2" s="9"/>
      <c r="G2" s="16"/>
    </row>
    <row r="3" spans="1:7" ht="58">
      <c r="A3" s="8"/>
      <c r="B3" s="21" t="s">
        <v>226</v>
      </c>
      <c r="C3" s="15"/>
      <c r="D3" s="11"/>
      <c r="E3" s="11"/>
      <c r="F3" s="9"/>
    </row>
    <row r="4" spans="1:7">
      <c r="A4" s="8"/>
      <c r="B4" s="21"/>
      <c r="C4" s="15"/>
      <c r="D4" s="11"/>
      <c r="E4" s="11"/>
      <c r="F4" s="9"/>
    </row>
    <row r="5" spans="1:7">
      <c r="A5" s="26" t="s">
        <v>3502</v>
      </c>
      <c r="B5" s="27" t="s">
        <v>338</v>
      </c>
      <c r="C5" s="14"/>
      <c r="D5" s="24"/>
      <c r="E5" s="25"/>
      <c r="F5" s="25"/>
    </row>
    <row r="6" spans="1:7">
      <c r="A6" s="22"/>
      <c r="B6" s="23"/>
      <c r="C6" s="14"/>
      <c r="D6" s="24"/>
      <c r="E6" s="25"/>
      <c r="F6" s="25"/>
    </row>
    <row r="7" spans="1:7" ht="182">
      <c r="B7" s="2" t="s">
        <v>375</v>
      </c>
      <c r="D7" s="82"/>
      <c r="E7" s="3"/>
      <c r="F7" s="34"/>
    </row>
    <row r="8" spans="1:7">
      <c r="B8" s="2"/>
      <c r="D8" s="82"/>
      <c r="E8" s="3"/>
      <c r="F8" s="34"/>
    </row>
    <row r="9" spans="1:7" ht="98">
      <c r="B9" s="2" t="s">
        <v>456</v>
      </c>
      <c r="D9" s="82"/>
      <c r="E9" s="3"/>
      <c r="F9" s="34"/>
    </row>
    <row r="10" spans="1:7" ht="28">
      <c r="B10" s="2" t="s">
        <v>514</v>
      </c>
      <c r="D10" s="82"/>
      <c r="E10" s="3"/>
      <c r="F10" s="34"/>
    </row>
    <row r="11" spans="1:7" ht="112">
      <c r="B11" s="2" t="s">
        <v>752</v>
      </c>
      <c r="D11" s="82"/>
      <c r="E11" s="3"/>
      <c r="F11" s="34"/>
    </row>
    <row r="12" spans="1:7">
      <c r="B12" s="2"/>
      <c r="D12" s="82"/>
      <c r="E12" s="3"/>
      <c r="F12" s="34"/>
    </row>
    <row r="13" spans="1:7" ht="58">
      <c r="A13" s="2" t="s">
        <v>227</v>
      </c>
      <c r="B13" s="1" t="s">
        <v>753</v>
      </c>
      <c r="D13" s="82"/>
      <c r="E13" s="3"/>
      <c r="F13" s="34"/>
    </row>
    <row r="14" spans="1:7" ht="174">
      <c r="B14" s="1" t="s">
        <v>629</v>
      </c>
      <c r="D14" s="82"/>
      <c r="E14" s="3"/>
      <c r="F14" s="34"/>
    </row>
    <row r="15" spans="1:7" ht="154">
      <c r="B15" s="2" t="s">
        <v>506</v>
      </c>
      <c r="D15" s="82"/>
      <c r="E15" s="3"/>
      <c r="F15" s="34"/>
    </row>
    <row r="16" spans="1:7" ht="56">
      <c r="B16" s="2" t="s">
        <v>507</v>
      </c>
      <c r="D16" s="82"/>
      <c r="E16" s="3"/>
      <c r="F16" s="34"/>
    </row>
    <row r="17" spans="1:6" ht="28">
      <c r="A17" s="2" t="s">
        <v>271</v>
      </c>
      <c r="B17" s="2" t="s">
        <v>515</v>
      </c>
      <c r="C17" s="13" t="s">
        <v>5</v>
      </c>
      <c r="D17" s="82">
        <f>1+5+3+1+6</f>
        <v>16</v>
      </c>
      <c r="E17" s="3"/>
      <c r="F17" s="34">
        <f>D17*E17</f>
        <v>0</v>
      </c>
    </row>
    <row r="18" spans="1:6">
      <c r="B18" s="2" t="s">
        <v>525</v>
      </c>
      <c r="D18" s="82"/>
      <c r="E18" s="3"/>
      <c r="F18" s="34"/>
    </row>
    <row r="19" spans="1:6" ht="28">
      <c r="A19" s="2" t="s">
        <v>272</v>
      </c>
      <c r="B19" s="2" t="s">
        <v>510</v>
      </c>
      <c r="C19" s="13" t="s">
        <v>5</v>
      </c>
      <c r="D19" s="82">
        <f>1+1</f>
        <v>2</v>
      </c>
      <c r="E19" s="3"/>
      <c r="F19" s="34">
        <f>D19*E19</f>
        <v>0</v>
      </c>
    </row>
    <row r="20" spans="1:6">
      <c r="B20" s="2" t="s">
        <v>526</v>
      </c>
      <c r="D20" s="82"/>
      <c r="E20" s="3"/>
      <c r="F20" s="34"/>
    </row>
    <row r="21" spans="1:6" ht="28">
      <c r="A21" s="2" t="s">
        <v>344</v>
      </c>
      <c r="B21" s="2" t="s">
        <v>509</v>
      </c>
      <c r="C21" s="13" t="s">
        <v>5</v>
      </c>
      <c r="D21" s="82">
        <f>2+3+4+5+3</f>
        <v>17</v>
      </c>
      <c r="E21" s="3"/>
      <c r="F21" s="34">
        <f>D21*E21</f>
        <v>0</v>
      </c>
    </row>
    <row r="22" spans="1:6" ht="28">
      <c r="B22" s="2" t="s">
        <v>527</v>
      </c>
      <c r="D22" s="82"/>
      <c r="E22" s="3"/>
      <c r="F22" s="34"/>
    </row>
    <row r="23" spans="1:6" ht="28">
      <c r="A23" s="2" t="s">
        <v>273</v>
      </c>
      <c r="B23" s="2" t="s">
        <v>522</v>
      </c>
      <c r="C23" s="13" t="s">
        <v>5</v>
      </c>
      <c r="D23" s="82">
        <f>5+4+8+4</f>
        <v>21</v>
      </c>
      <c r="E23" s="3"/>
      <c r="F23" s="34">
        <f>D23*E23</f>
        <v>0</v>
      </c>
    </row>
    <row r="24" spans="1:6">
      <c r="B24" s="2" t="s">
        <v>528</v>
      </c>
      <c r="D24" s="82"/>
      <c r="E24" s="3"/>
      <c r="F24" s="34"/>
    </row>
    <row r="25" spans="1:6" ht="28">
      <c r="A25" s="2" t="s">
        <v>274</v>
      </c>
      <c r="B25" s="2" t="s">
        <v>508</v>
      </c>
      <c r="C25" s="13" t="s">
        <v>5</v>
      </c>
      <c r="D25" s="82">
        <f>1+1+1</f>
        <v>3</v>
      </c>
      <c r="E25" s="3"/>
      <c r="F25" s="34">
        <f>D25*E25</f>
        <v>0</v>
      </c>
    </row>
    <row r="26" spans="1:6">
      <c r="B26" s="2" t="s">
        <v>529</v>
      </c>
      <c r="D26" s="82"/>
      <c r="E26" s="3"/>
      <c r="F26" s="34"/>
    </row>
    <row r="27" spans="1:6" ht="28">
      <c r="A27" s="2" t="s">
        <v>275</v>
      </c>
      <c r="B27" s="2" t="s">
        <v>524</v>
      </c>
      <c r="C27" s="13" t="s">
        <v>5</v>
      </c>
      <c r="D27" s="82">
        <v>1</v>
      </c>
      <c r="E27" s="3"/>
      <c r="F27" s="34">
        <f>D27*E27</f>
        <v>0</v>
      </c>
    </row>
    <row r="28" spans="1:6">
      <c r="B28" s="161">
        <v>44652</v>
      </c>
      <c r="D28" s="82"/>
      <c r="E28" s="3"/>
      <c r="F28" s="34"/>
    </row>
    <row r="29" spans="1:6" ht="28">
      <c r="A29" s="2" t="s">
        <v>276</v>
      </c>
      <c r="B29" s="2" t="s">
        <v>511</v>
      </c>
      <c r="C29" s="13" t="s">
        <v>5</v>
      </c>
      <c r="D29" s="82">
        <v>1</v>
      </c>
      <c r="E29" s="3"/>
      <c r="F29" s="34">
        <f>D29*E29</f>
        <v>0</v>
      </c>
    </row>
    <row r="30" spans="1:6">
      <c r="B30" s="2" t="s">
        <v>512</v>
      </c>
      <c r="D30" s="82"/>
      <c r="E30" s="3"/>
      <c r="F30" s="34"/>
    </row>
    <row r="31" spans="1:6" ht="28">
      <c r="A31" s="2" t="s">
        <v>277</v>
      </c>
      <c r="B31" s="2" t="s">
        <v>513</v>
      </c>
      <c r="C31" s="13" t="s">
        <v>5</v>
      </c>
      <c r="D31" s="82">
        <f>2+2</f>
        <v>4</v>
      </c>
      <c r="E31" s="3"/>
      <c r="F31" s="34">
        <f>D31*E31</f>
        <v>0</v>
      </c>
    </row>
    <row r="32" spans="1:6">
      <c r="B32" s="2" t="s">
        <v>530</v>
      </c>
      <c r="D32" s="82"/>
      <c r="E32" s="3"/>
      <c r="F32" s="34"/>
    </row>
    <row r="33" spans="1:6" ht="30.75" customHeight="1">
      <c r="A33" s="2" t="s">
        <v>278</v>
      </c>
      <c r="B33" s="2" t="s">
        <v>516</v>
      </c>
      <c r="C33" s="13" t="s">
        <v>5</v>
      </c>
      <c r="D33" s="82">
        <f>1+3</f>
        <v>4</v>
      </c>
      <c r="E33" s="3"/>
      <c r="F33" s="34">
        <f>D33*E33</f>
        <v>0</v>
      </c>
    </row>
    <row r="34" spans="1:6">
      <c r="B34" s="2" t="s">
        <v>531</v>
      </c>
      <c r="D34" s="82"/>
      <c r="E34" s="3"/>
      <c r="F34" s="34"/>
    </row>
    <row r="35" spans="1:6" ht="30.75" customHeight="1">
      <c r="A35" s="2" t="s">
        <v>279</v>
      </c>
      <c r="B35" s="2" t="s">
        <v>521</v>
      </c>
      <c r="C35" s="13" t="s">
        <v>5</v>
      </c>
      <c r="D35" s="82">
        <f>2+2+2</f>
        <v>6</v>
      </c>
      <c r="E35" s="3"/>
      <c r="F35" s="34">
        <f>D35*E35</f>
        <v>0</v>
      </c>
    </row>
    <row r="36" spans="1:6">
      <c r="B36" s="2" t="s">
        <v>532</v>
      </c>
      <c r="D36" s="82"/>
      <c r="E36" s="3"/>
      <c r="F36" s="34"/>
    </row>
    <row r="37" spans="1:6" ht="30.75" customHeight="1">
      <c r="A37" s="2" t="s">
        <v>280</v>
      </c>
      <c r="B37" s="2" t="s">
        <v>517</v>
      </c>
      <c r="C37" s="13" t="s">
        <v>5</v>
      </c>
      <c r="D37" s="82">
        <v>2</v>
      </c>
      <c r="E37" s="3"/>
      <c r="F37" s="34">
        <f>D37*E37</f>
        <v>0</v>
      </c>
    </row>
    <row r="38" spans="1:6">
      <c r="B38" s="2" t="s">
        <v>533</v>
      </c>
      <c r="D38" s="82"/>
      <c r="E38" s="3"/>
      <c r="F38" s="34"/>
    </row>
    <row r="39" spans="1:6" ht="30.75" customHeight="1">
      <c r="A39" s="2" t="s">
        <v>281</v>
      </c>
      <c r="B39" s="2" t="s">
        <v>518</v>
      </c>
      <c r="C39" s="13" t="s">
        <v>5</v>
      </c>
      <c r="D39" s="82">
        <f>1+1+1+1+1</f>
        <v>5</v>
      </c>
      <c r="E39" s="3"/>
      <c r="F39" s="34">
        <f>D39*E39</f>
        <v>0</v>
      </c>
    </row>
    <row r="40" spans="1:6">
      <c r="B40" s="2" t="s">
        <v>534</v>
      </c>
      <c r="D40" s="82"/>
      <c r="E40" s="3"/>
      <c r="F40" s="34"/>
    </row>
    <row r="41" spans="1:6" ht="28">
      <c r="A41" s="2" t="s">
        <v>282</v>
      </c>
      <c r="B41" s="2" t="s">
        <v>523</v>
      </c>
      <c r="C41" s="13" t="s">
        <v>5</v>
      </c>
      <c r="D41" s="82">
        <f>6+3+6+6</f>
        <v>21</v>
      </c>
      <c r="E41" s="3"/>
      <c r="F41" s="34">
        <f>D41*E41</f>
        <v>0</v>
      </c>
    </row>
    <row r="42" spans="1:6">
      <c r="B42" s="2" t="s">
        <v>535</v>
      </c>
      <c r="D42" s="82"/>
      <c r="E42" s="3"/>
      <c r="F42" s="34"/>
    </row>
    <row r="43" spans="1:6" ht="28">
      <c r="B43" s="2" t="s">
        <v>519</v>
      </c>
      <c r="C43" s="13" t="s">
        <v>5</v>
      </c>
      <c r="D43" s="82">
        <f>1</f>
        <v>1</v>
      </c>
      <c r="E43" s="3"/>
      <c r="F43" s="34">
        <f>D43*E43</f>
        <v>0</v>
      </c>
    </row>
    <row r="44" spans="1:6">
      <c r="B44" s="2" t="s">
        <v>520</v>
      </c>
      <c r="D44" s="82"/>
      <c r="E44" s="3"/>
      <c r="F44" s="34"/>
    </row>
    <row r="45" spans="1:6">
      <c r="B45" s="162"/>
      <c r="D45" s="82"/>
      <c r="E45" s="3"/>
      <c r="F45" s="34"/>
    </row>
    <row r="46" spans="1:6" ht="98">
      <c r="A46" s="2" t="s">
        <v>791</v>
      </c>
      <c r="B46" s="2" t="s">
        <v>625</v>
      </c>
      <c r="D46" s="82"/>
      <c r="E46" s="3"/>
      <c r="F46" s="34"/>
    </row>
    <row r="47" spans="1:6" ht="28">
      <c r="A47" s="2" t="s">
        <v>0</v>
      </c>
      <c r="B47" s="2" t="s">
        <v>515</v>
      </c>
      <c r="C47" s="13" t="s">
        <v>5</v>
      </c>
      <c r="D47" s="82">
        <v>5</v>
      </c>
      <c r="E47" s="3"/>
      <c r="F47" s="34">
        <f>D47*E47</f>
        <v>0</v>
      </c>
    </row>
    <row r="48" spans="1:6">
      <c r="B48" s="2" t="s">
        <v>627</v>
      </c>
      <c r="D48" s="82"/>
      <c r="E48" s="3"/>
      <c r="F48" s="34"/>
    </row>
    <row r="49" spans="1:6" ht="28">
      <c r="A49" s="2" t="s">
        <v>1</v>
      </c>
      <c r="B49" s="2" t="s">
        <v>510</v>
      </c>
      <c r="C49" s="13" t="s">
        <v>5</v>
      </c>
      <c r="D49" s="82">
        <f>2+2</f>
        <v>4</v>
      </c>
      <c r="E49" s="3"/>
      <c r="F49" s="34">
        <f>D49*E49</f>
        <v>0</v>
      </c>
    </row>
    <row r="50" spans="1:6">
      <c r="B50" s="2" t="s">
        <v>536</v>
      </c>
      <c r="D50" s="82"/>
      <c r="E50" s="3"/>
      <c r="F50" s="34"/>
    </row>
    <row r="51" spans="1:6" ht="28">
      <c r="A51" s="2" t="s">
        <v>3</v>
      </c>
      <c r="B51" s="2" t="s">
        <v>509</v>
      </c>
      <c r="C51" s="13" t="s">
        <v>5</v>
      </c>
      <c r="D51" s="82">
        <f>1</f>
        <v>1</v>
      </c>
      <c r="E51" s="3"/>
      <c r="F51" s="34">
        <f>D51*E51</f>
        <v>0</v>
      </c>
    </row>
    <row r="52" spans="1:6">
      <c r="B52" s="2" t="s">
        <v>537</v>
      </c>
      <c r="D52" s="82"/>
      <c r="E52" s="3"/>
      <c r="F52" s="34"/>
    </row>
    <row r="53" spans="1:6" ht="28">
      <c r="A53" s="2" t="s">
        <v>4</v>
      </c>
      <c r="B53" s="2" t="s">
        <v>508</v>
      </c>
      <c r="C53" s="13" t="s">
        <v>5</v>
      </c>
      <c r="D53" s="82">
        <v>1</v>
      </c>
      <c r="E53" s="3"/>
      <c r="F53" s="34">
        <f>D53*E53</f>
        <v>0</v>
      </c>
    </row>
    <row r="54" spans="1:6">
      <c r="B54" s="2" t="s">
        <v>538</v>
      </c>
      <c r="D54" s="82"/>
      <c r="E54" s="3"/>
      <c r="F54" s="34"/>
    </row>
    <row r="55" spans="1:6" ht="28">
      <c r="A55" s="2" t="s">
        <v>4</v>
      </c>
      <c r="B55" s="2" t="s">
        <v>508</v>
      </c>
      <c r="C55" s="13" t="s">
        <v>5</v>
      </c>
      <c r="D55" s="82">
        <v>1</v>
      </c>
      <c r="E55" s="3"/>
      <c r="F55" s="34">
        <f>D55*E55</f>
        <v>0</v>
      </c>
    </row>
    <row r="56" spans="1:6">
      <c r="B56" s="2" t="s">
        <v>626</v>
      </c>
      <c r="D56" s="82"/>
      <c r="E56" s="3"/>
      <c r="F56" s="34"/>
    </row>
    <row r="57" spans="1:6" ht="28">
      <c r="A57" s="2" t="s">
        <v>184</v>
      </c>
      <c r="B57" s="2" t="s">
        <v>540</v>
      </c>
      <c r="C57" s="13" t="s">
        <v>5</v>
      </c>
      <c r="D57" s="82">
        <v>1</v>
      </c>
      <c r="E57" s="3"/>
      <c r="F57" s="34">
        <f>D57*E57</f>
        <v>0</v>
      </c>
    </row>
    <row r="58" spans="1:6">
      <c r="B58" s="2" t="s">
        <v>628</v>
      </c>
      <c r="D58" s="82"/>
      <c r="E58" s="3"/>
      <c r="F58" s="34"/>
    </row>
    <row r="59" spans="1:6" ht="28">
      <c r="A59" s="2" t="s">
        <v>185</v>
      </c>
      <c r="B59" s="2" t="s">
        <v>540</v>
      </c>
      <c r="C59" s="13" t="s">
        <v>5</v>
      </c>
      <c r="D59" s="82">
        <v>1</v>
      </c>
      <c r="E59" s="3"/>
      <c r="F59" s="34">
        <f>D59*E59</f>
        <v>0</v>
      </c>
    </row>
    <row r="60" spans="1:6">
      <c r="B60" s="2" t="s">
        <v>539</v>
      </c>
      <c r="D60" s="82"/>
      <c r="E60" s="3"/>
      <c r="F60" s="34"/>
    </row>
    <row r="61" spans="1:6">
      <c r="B61" s="2"/>
      <c r="D61" s="82"/>
      <c r="E61" s="3"/>
      <c r="F61" s="34"/>
    </row>
    <row r="62" spans="1:6" ht="84">
      <c r="A62" s="2" t="s">
        <v>228</v>
      </c>
      <c r="B62" s="2" t="s">
        <v>621</v>
      </c>
      <c r="D62" s="82"/>
      <c r="E62" s="3"/>
      <c r="F62" s="34"/>
    </row>
    <row r="63" spans="1:6" ht="28">
      <c r="A63" s="2" t="s">
        <v>0</v>
      </c>
      <c r="B63" s="2" t="s">
        <v>515</v>
      </c>
      <c r="C63" s="13" t="s">
        <v>5</v>
      </c>
      <c r="D63" s="82">
        <v>4</v>
      </c>
      <c r="E63" s="3"/>
      <c r="F63" s="34">
        <f>D63*E63</f>
        <v>0</v>
      </c>
    </row>
    <row r="64" spans="1:6">
      <c r="B64" s="2" t="s">
        <v>674</v>
      </c>
      <c r="D64" s="82"/>
      <c r="E64" s="3"/>
      <c r="F64" s="34"/>
    </row>
    <row r="65" spans="1:6" ht="28">
      <c r="A65" s="2" t="s">
        <v>1</v>
      </c>
      <c r="B65" s="2" t="s">
        <v>510</v>
      </c>
      <c r="C65" s="13" t="s">
        <v>5</v>
      </c>
      <c r="D65" s="82">
        <f>2+2</f>
        <v>4</v>
      </c>
      <c r="E65" s="3"/>
      <c r="F65" s="34">
        <f>D65*E65</f>
        <v>0</v>
      </c>
    </row>
    <row r="66" spans="1:6">
      <c r="B66" s="2" t="s">
        <v>536</v>
      </c>
      <c r="D66" s="82"/>
      <c r="E66" s="3"/>
      <c r="F66" s="34"/>
    </row>
    <row r="67" spans="1:6" ht="28">
      <c r="A67" s="2" t="s">
        <v>0</v>
      </c>
      <c r="B67" s="2" t="s">
        <v>622</v>
      </c>
      <c r="C67" s="13" t="s">
        <v>5</v>
      </c>
      <c r="D67" s="82">
        <v>1</v>
      </c>
      <c r="E67" s="3"/>
      <c r="F67" s="34">
        <f>D67*E67</f>
        <v>0</v>
      </c>
    </row>
    <row r="68" spans="1:6" ht="28">
      <c r="A68" s="2" t="s">
        <v>1</v>
      </c>
      <c r="B68" s="2" t="s">
        <v>623</v>
      </c>
      <c r="C68" s="13" t="s">
        <v>5</v>
      </c>
      <c r="D68" s="82">
        <v>1</v>
      </c>
      <c r="E68" s="3"/>
      <c r="F68" s="34">
        <f>D68*E68</f>
        <v>0</v>
      </c>
    </row>
    <row r="69" spans="1:6" ht="28">
      <c r="A69" s="2" t="s">
        <v>3</v>
      </c>
      <c r="B69" s="2" t="s">
        <v>624</v>
      </c>
      <c r="C69" s="13" t="s">
        <v>5</v>
      </c>
      <c r="D69" s="82">
        <v>1</v>
      </c>
      <c r="E69" s="3"/>
      <c r="F69" s="34">
        <f>D69*E69</f>
        <v>0</v>
      </c>
    </row>
    <row r="70" spans="1:6">
      <c r="B70" s="2"/>
      <c r="D70" s="82"/>
      <c r="E70" s="3"/>
      <c r="F70" s="34"/>
    </row>
    <row r="71" spans="1:6" ht="294">
      <c r="A71" s="2" t="s">
        <v>229</v>
      </c>
      <c r="B71" s="2" t="s">
        <v>680</v>
      </c>
      <c r="D71" s="82"/>
      <c r="E71" s="3"/>
      <c r="F71" s="34"/>
    </row>
    <row r="72" spans="1:6" ht="308">
      <c r="B72" s="2" t="s">
        <v>620</v>
      </c>
      <c r="D72" s="82"/>
      <c r="E72" s="3"/>
      <c r="F72" s="34"/>
    </row>
    <row r="73" spans="1:6">
      <c r="B73" s="2" t="s">
        <v>345</v>
      </c>
      <c r="D73" s="82"/>
      <c r="E73" s="3"/>
      <c r="F73" s="34"/>
    </row>
    <row r="74" spans="1:6">
      <c r="B74" s="163" t="s">
        <v>543</v>
      </c>
      <c r="D74" s="82"/>
      <c r="E74" s="3"/>
      <c r="F74" s="34"/>
    </row>
    <row r="75" spans="1:6" ht="56">
      <c r="B75" s="2" t="s">
        <v>679</v>
      </c>
      <c r="C75" s="13" t="s">
        <v>5</v>
      </c>
      <c r="D75" s="82">
        <v>1</v>
      </c>
      <c r="E75" s="3"/>
      <c r="F75" s="34">
        <f>D75*E75</f>
        <v>0</v>
      </c>
    </row>
    <row r="76" spans="1:6">
      <c r="B76" s="163" t="s">
        <v>541</v>
      </c>
      <c r="D76" s="82"/>
      <c r="E76" s="3"/>
      <c r="F76" s="34"/>
    </row>
    <row r="77" spans="1:6" ht="42">
      <c r="B77" s="2" t="s">
        <v>675</v>
      </c>
      <c r="C77" s="13" t="s">
        <v>5</v>
      </c>
      <c r="D77" s="82">
        <v>4</v>
      </c>
      <c r="E77" s="3"/>
      <c r="F77" s="34">
        <f>D77*E77</f>
        <v>0</v>
      </c>
    </row>
    <row r="78" spans="1:6" ht="56">
      <c r="B78" s="2" t="s">
        <v>676</v>
      </c>
      <c r="C78" s="13" t="s">
        <v>5</v>
      </c>
      <c r="D78" s="82">
        <v>3</v>
      </c>
      <c r="E78" s="3"/>
      <c r="F78" s="34">
        <f>D78*E78</f>
        <v>0</v>
      </c>
    </row>
    <row r="79" spans="1:6" ht="56">
      <c r="B79" s="2" t="s">
        <v>677</v>
      </c>
      <c r="C79" s="13" t="s">
        <v>5</v>
      </c>
      <c r="D79" s="82">
        <v>2</v>
      </c>
      <c r="E79" s="3"/>
      <c r="F79" s="34">
        <f>D79*E79</f>
        <v>0</v>
      </c>
    </row>
    <row r="80" spans="1:6" ht="56">
      <c r="B80" s="2" t="s">
        <v>678</v>
      </c>
      <c r="C80" s="13" t="s">
        <v>5</v>
      </c>
      <c r="D80" s="82">
        <v>6</v>
      </c>
      <c r="E80" s="3"/>
      <c r="F80" s="34">
        <f>D80*E80</f>
        <v>0</v>
      </c>
    </row>
    <row r="81" spans="2:6">
      <c r="B81" s="163" t="s">
        <v>542</v>
      </c>
      <c r="D81" s="82"/>
      <c r="E81" s="3"/>
      <c r="F81" s="34"/>
    </row>
    <row r="82" spans="2:6" ht="28">
      <c r="B82" s="2" t="s">
        <v>580</v>
      </c>
      <c r="C82" s="13" t="s">
        <v>5</v>
      </c>
      <c r="D82" s="82">
        <v>1</v>
      </c>
      <c r="E82" s="3"/>
      <c r="F82" s="34">
        <f t="shared" ref="F82:F90" si="0">D82*E82</f>
        <v>0</v>
      </c>
    </row>
    <row r="83" spans="2:6" ht="28">
      <c r="B83" s="2" t="s">
        <v>575</v>
      </c>
      <c r="C83" s="13" t="s">
        <v>5</v>
      </c>
      <c r="D83" s="82">
        <v>1</v>
      </c>
      <c r="E83" s="3"/>
      <c r="F83" s="34">
        <f t="shared" si="0"/>
        <v>0</v>
      </c>
    </row>
    <row r="84" spans="2:6" ht="28">
      <c r="B84" s="2" t="s">
        <v>576</v>
      </c>
      <c r="C84" s="13" t="s">
        <v>5</v>
      </c>
      <c r="D84" s="82">
        <v>1</v>
      </c>
      <c r="E84" s="3"/>
      <c r="F84" s="34">
        <f t="shared" si="0"/>
        <v>0</v>
      </c>
    </row>
    <row r="85" spans="2:6" ht="28">
      <c r="B85" s="2" t="s">
        <v>577</v>
      </c>
      <c r="C85" s="13" t="s">
        <v>5</v>
      </c>
      <c r="D85" s="82">
        <v>1</v>
      </c>
      <c r="E85" s="3"/>
      <c r="F85" s="34">
        <f t="shared" si="0"/>
        <v>0</v>
      </c>
    </row>
    <row r="86" spans="2:6" ht="28">
      <c r="B86" s="2" t="s">
        <v>578</v>
      </c>
      <c r="C86" s="13" t="s">
        <v>5</v>
      </c>
      <c r="D86" s="82">
        <v>1</v>
      </c>
      <c r="E86" s="3"/>
      <c r="F86" s="34">
        <f t="shared" si="0"/>
        <v>0</v>
      </c>
    </row>
    <row r="87" spans="2:6" ht="28">
      <c r="B87" s="2" t="s">
        <v>579</v>
      </c>
      <c r="C87" s="13" t="s">
        <v>5</v>
      </c>
      <c r="D87" s="82">
        <v>2</v>
      </c>
      <c r="E87" s="3"/>
      <c r="F87" s="34">
        <f t="shared" si="0"/>
        <v>0</v>
      </c>
    </row>
    <row r="88" spans="2:6" ht="28">
      <c r="B88" s="2" t="s">
        <v>581</v>
      </c>
      <c r="C88" s="13" t="s">
        <v>5</v>
      </c>
      <c r="D88" s="82">
        <v>1</v>
      </c>
      <c r="E88" s="3"/>
      <c r="F88" s="34">
        <f t="shared" si="0"/>
        <v>0</v>
      </c>
    </row>
    <row r="89" spans="2:6" ht="28">
      <c r="B89" s="2" t="s">
        <v>582</v>
      </c>
      <c r="C89" s="13" t="s">
        <v>5</v>
      </c>
      <c r="D89" s="82">
        <v>1</v>
      </c>
      <c r="E89" s="3"/>
      <c r="F89" s="34">
        <f t="shared" si="0"/>
        <v>0</v>
      </c>
    </row>
    <row r="90" spans="2:6" ht="28">
      <c r="B90" s="2" t="s">
        <v>583</v>
      </c>
      <c r="C90" s="13" t="s">
        <v>5</v>
      </c>
      <c r="D90" s="82">
        <v>1</v>
      </c>
      <c r="E90" s="3"/>
      <c r="F90" s="34">
        <f t="shared" si="0"/>
        <v>0</v>
      </c>
    </row>
    <row r="91" spans="2:6">
      <c r="B91" s="163" t="s">
        <v>544</v>
      </c>
      <c r="D91" s="82"/>
      <c r="E91" s="3"/>
      <c r="F91" s="34"/>
    </row>
    <row r="92" spans="2:6" ht="42">
      <c r="B92" s="2" t="s">
        <v>614</v>
      </c>
      <c r="C92" s="13" t="s">
        <v>5</v>
      </c>
      <c r="D92" s="82">
        <v>4</v>
      </c>
      <c r="E92" s="3"/>
      <c r="F92" s="34">
        <f t="shared" ref="F92:F93" si="1">D92*E92</f>
        <v>0</v>
      </c>
    </row>
    <row r="93" spans="2:6" ht="42">
      <c r="B93" s="2" t="s">
        <v>615</v>
      </c>
      <c r="C93" s="13" t="s">
        <v>5</v>
      </c>
      <c r="D93" s="82">
        <v>3</v>
      </c>
      <c r="E93" s="3"/>
      <c r="F93" s="34">
        <f t="shared" si="1"/>
        <v>0</v>
      </c>
    </row>
    <row r="94" spans="2:6">
      <c r="B94" s="163" t="s">
        <v>545</v>
      </c>
      <c r="D94" s="82"/>
      <c r="E94" s="3"/>
      <c r="F94" s="34"/>
    </row>
    <row r="95" spans="2:6" ht="28">
      <c r="B95" s="2" t="s">
        <v>584</v>
      </c>
      <c r="C95" s="13" t="s">
        <v>5</v>
      </c>
      <c r="D95" s="82">
        <v>4</v>
      </c>
      <c r="E95" s="3"/>
      <c r="F95" s="34">
        <f t="shared" ref="F95:F98" si="2">D95*E95</f>
        <v>0</v>
      </c>
    </row>
    <row r="96" spans="2:6" ht="28">
      <c r="B96" s="2" t="s">
        <v>585</v>
      </c>
      <c r="C96" s="13" t="s">
        <v>5</v>
      </c>
      <c r="D96" s="82">
        <v>2</v>
      </c>
      <c r="E96" s="3"/>
      <c r="F96" s="34">
        <f t="shared" si="2"/>
        <v>0</v>
      </c>
    </row>
    <row r="97" spans="2:6" ht="28">
      <c r="B97" s="2" t="s">
        <v>586</v>
      </c>
      <c r="C97" s="13" t="s">
        <v>5</v>
      </c>
      <c r="D97" s="82">
        <v>1</v>
      </c>
      <c r="E97" s="3"/>
      <c r="F97" s="34">
        <f t="shared" si="2"/>
        <v>0</v>
      </c>
    </row>
    <row r="98" spans="2:6" ht="28">
      <c r="B98" s="2" t="s">
        <v>587</v>
      </c>
      <c r="C98" s="13" t="s">
        <v>5</v>
      </c>
      <c r="D98" s="82">
        <v>1</v>
      </c>
      <c r="E98" s="3"/>
      <c r="F98" s="34">
        <f t="shared" si="2"/>
        <v>0</v>
      </c>
    </row>
    <row r="99" spans="2:6">
      <c r="B99" s="163" t="s">
        <v>550</v>
      </c>
      <c r="D99" s="82"/>
      <c r="E99" s="3"/>
      <c r="F99" s="34"/>
    </row>
    <row r="100" spans="2:6" ht="42">
      <c r="B100" s="2" t="s">
        <v>616</v>
      </c>
      <c r="C100" s="13" t="s">
        <v>5</v>
      </c>
      <c r="D100" s="82">
        <v>4</v>
      </c>
      <c r="E100" s="3"/>
      <c r="F100" s="34">
        <f t="shared" ref="F100:F101" si="3">D100*E100</f>
        <v>0</v>
      </c>
    </row>
    <row r="101" spans="2:6" ht="42">
      <c r="B101" s="2" t="s">
        <v>617</v>
      </c>
      <c r="C101" s="13" t="s">
        <v>5</v>
      </c>
      <c r="D101" s="82">
        <v>3</v>
      </c>
      <c r="E101" s="3"/>
      <c r="F101" s="34">
        <f t="shared" si="3"/>
        <v>0</v>
      </c>
    </row>
    <row r="102" spans="2:6">
      <c r="B102" s="163" t="s">
        <v>551</v>
      </c>
      <c r="D102" s="82"/>
      <c r="E102" s="3"/>
      <c r="F102" s="34"/>
    </row>
    <row r="103" spans="2:6" ht="28">
      <c r="B103" s="2" t="s">
        <v>588</v>
      </c>
      <c r="C103" s="13" t="s">
        <v>5</v>
      </c>
      <c r="D103" s="82">
        <v>1</v>
      </c>
      <c r="E103" s="3"/>
      <c r="F103" s="34">
        <f t="shared" ref="F103:F107" si="4">D103*E103</f>
        <v>0</v>
      </c>
    </row>
    <row r="104" spans="2:6" ht="28">
      <c r="B104" s="2" t="s">
        <v>594</v>
      </c>
      <c r="C104" s="13" t="s">
        <v>5</v>
      </c>
      <c r="D104" s="82">
        <v>1</v>
      </c>
      <c r="E104" s="3"/>
      <c r="F104" s="34">
        <f t="shared" si="4"/>
        <v>0</v>
      </c>
    </row>
    <row r="105" spans="2:6" ht="28">
      <c r="B105" s="2" t="s">
        <v>595</v>
      </c>
      <c r="C105" s="13" t="s">
        <v>5</v>
      </c>
      <c r="D105" s="82">
        <v>1</v>
      </c>
      <c r="E105" s="3"/>
      <c r="F105" s="34">
        <f t="shared" si="4"/>
        <v>0</v>
      </c>
    </row>
    <row r="106" spans="2:6" ht="28">
      <c r="B106" s="2" t="s">
        <v>593</v>
      </c>
      <c r="C106" s="13" t="s">
        <v>5</v>
      </c>
      <c r="D106" s="82">
        <v>1</v>
      </c>
      <c r="E106" s="3"/>
      <c r="F106" s="34">
        <f t="shared" si="4"/>
        <v>0</v>
      </c>
    </row>
    <row r="107" spans="2:6" ht="28">
      <c r="B107" s="2" t="s">
        <v>592</v>
      </c>
      <c r="C107" s="13" t="s">
        <v>5</v>
      </c>
      <c r="D107" s="82">
        <v>1</v>
      </c>
      <c r="E107" s="3"/>
      <c r="F107" s="34">
        <f t="shared" si="4"/>
        <v>0</v>
      </c>
    </row>
    <row r="108" spans="2:6">
      <c r="B108" s="163" t="s">
        <v>557</v>
      </c>
      <c r="D108" s="82"/>
      <c r="E108" s="3"/>
      <c r="F108" s="34"/>
    </row>
    <row r="109" spans="2:6" ht="42">
      <c r="B109" s="2" t="s">
        <v>618</v>
      </c>
      <c r="C109" s="13" t="s">
        <v>5</v>
      </c>
      <c r="D109" s="82">
        <v>4</v>
      </c>
      <c r="E109" s="3"/>
      <c r="F109" s="34">
        <f t="shared" ref="F109:F110" si="5">D109*E109</f>
        <v>0</v>
      </c>
    </row>
    <row r="110" spans="2:6" ht="42">
      <c r="B110" s="2" t="s">
        <v>619</v>
      </c>
      <c r="C110" s="13" t="s">
        <v>5</v>
      </c>
      <c r="D110" s="82">
        <v>3</v>
      </c>
      <c r="E110" s="3"/>
      <c r="F110" s="34">
        <f t="shared" si="5"/>
        <v>0</v>
      </c>
    </row>
    <row r="111" spans="2:6">
      <c r="B111" s="163" t="s">
        <v>558</v>
      </c>
      <c r="D111" s="82"/>
      <c r="E111" s="3"/>
      <c r="F111" s="34"/>
    </row>
    <row r="112" spans="2:6" ht="28">
      <c r="B112" s="2" t="s">
        <v>598</v>
      </c>
      <c r="C112" s="13" t="s">
        <v>5</v>
      </c>
      <c r="D112" s="82">
        <v>1</v>
      </c>
      <c r="E112" s="3"/>
      <c r="F112" s="34">
        <f t="shared" ref="F112:F113" si="6">D112*E112</f>
        <v>0</v>
      </c>
    </row>
    <row r="113" spans="1:6" ht="28">
      <c r="B113" s="2" t="s">
        <v>599</v>
      </c>
      <c r="C113" s="13" t="s">
        <v>5</v>
      </c>
      <c r="D113" s="82">
        <v>1</v>
      </c>
      <c r="E113" s="3"/>
      <c r="F113" s="34">
        <f t="shared" si="6"/>
        <v>0</v>
      </c>
    </row>
    <row r="114" spans="1:6">
      <c r="B114" s="163" t="s">
        <v>560</v>
      </c>
      <c r="D114" s="82"/>
      <c r="E114" s="3"/>
      <c r="F114" s="34"/>
    </row>
    <row r="115" spans="1:6" ht="28">
      <c r="B115" s="2" t="s">
        <v>607</v>
      </c>
      <c r="C115" s="13" t="s">
        <v>5</v>
      </c>
      <c r="D115" s="82">
        <v>2</v>
      </c>
      <c r="E115" s="3"/>
      <c r="F115" s="34">
        <f t="shared" ref="F115:F119" si="7">D115*E115</f>
        <v>0</v>
      </c>
    </row>
    <row r="116" spans="1:6" ht="28">
      <c r="B116" s="2" t="s">
        <v>613</v>
      </c>
      <c r="C116" s="13" t="s">
        <v>5</v>
      </c>
      <c r="D116" s="82">
        <v>1</v>
      </c>
      <c r="E116" s="3"/>
      <c r="F116" s="34">
        <f t="shared" si="7"/>
        <v>0</v>
      </c>
    </row>
    <row r="117" spans="1:6" ht="28">
      <c r="B117" s="2" t="s">
        <v>612</v>
      </c>
      <c r="C117" s="13" t="s">
        <v>5</v>
      </c>
      <c r="D117" s="82">
        <v>1</v>
      </c>
      <c r="E117" s="3"/>
      <c r="F117" s="34">
        <f t="shared" si="7"/>
        <v>0</v>
      </c>
    </row>
    <row r="118" spans="1:6" ht="28">
      <c r="B118" s="2" t="s">
        <v>611</v>
      </c>
      <c r="C118" s="13" t="s">
        <v>5</v>
      </c>
      <c r="D118" s="82">
        <v>1</v>
      </c>
      <c r="E118" s="3"/>
      <c r="F118" s="34">
        <f t="shared" si="7"/>
        <v>0</v>
      </c>
    </row>
    <row r="119" spans="1:6" ht="28">
      <c r="B119" s="2" t="s">
        <v>608</v>
      </c>
      <c r="C119" s="13" t="s">
        <v>5</v>
      </c>
      <c r="D119" s="82">
        <v>1</v>
      </c>
      <c r="E119" s="3"/>
      <c r="F119" s="34">
        <f t="shared" si="7"/>
        <v>0</v>
      </c>
    </row>
    <row r="120" spans="1:6">
      <c r="B120" s="163" t="s">
        <v>561</v>
      </c>
      <c r="D120" s="82"/>
      <c r="E120" s="3"/>
      <c r="F120" s="34"/>
    </row>
    <row r="121" spans="1:6" ht="28">
      <c r="B121" s="2" t="s">
        <v>562</v>
      </c>
      <c r="C121" s="13" t="s">
        <v>5</v>
      </c>
      <c r="D121" s="82">
        <v>1</v>
      </c>
      <c r="E121" s="3"/>
      <c r="F121" s="34">
        <f>D121*E121</f>
        <v>0</v>
      </c>
    </row>
    <row r="122" spans="1:6">
      <c r="B122" s="2"/>
      <c r="D122" s="82"/>
      <c r="E122" s="3"/>
      <c r="F122" s="34"/>
    </row>
    <row r="123" spans="1:6" ht="126">
      <c r="A123" s="2" t="s">
        <v>792</v>
      </c>
      <c r="B123" s="2" t="s">
        <v>893</v>
      </c>
      <c r="D123" s="82"/>
      <c r="E123" s="3"/>
      <c r="F123" s="34"/>
    </row>
    <row r="124" spans="1:6">
      <c r="B124" s="163" t="s">
        <v>545</v>
      </c>
      <c r="D124" s="82"/>
      <c r="E124" s="3"/>
      <c r="F124" s="34"/>
    </row>
    <row r="125" spans="1:6" ht="28">
      <c r="B125" s="2" t="s">
        <v>584</v>
      </c>
      <c r="C125" s="13" t="s">
        <v>5</v>
      </c>
      <c r="D125" s="82">
        <v>2</v>
      </c>
      <c r="E125" s="3"/>
      <c r="F125" s="34">
        <f>D125*E125</f>
        <v>0</v>
      </c>
    </row>
    <row r="126" spans="1:6">
      <c r="B126" s="163" t="s">
        <v>553</v>
      </c>
      <c r="D126" s="82"/>
      <c r="E126" s="3"/>
      <c r="F126" s="34"/>
    </row>
    <row r="127" spans="1:6" ht="28">
      <c r="B127" s="2" t="s">
        <v>546</v>
      </c>
      <c r="C127" s="13" t="s">
        <v>5</v>
      </c>
      <c r="D127" s="82">
        <v>1</v>
      </c>
      <c r="E127" s="3"/>
      <c r="F127" s="34">
        <f>D127*E127</f>
        <v>0</v>
      </c>
    </row>
    <row r="128" spans="1:6" ht="28">
      <c r="B128" s="2" t="s">
        <v>547</v>
      </c>
      <c r="C128" s="13" t="s">
        <v>5</v>
      </c>
      <c r="D128" s="82">
        <v>1</v>
      </c>
      <c r="E128" s="3"/>
      <c r="F128" s="34">
        <f t="shared" ref="F128:F130" si="8">D128*E128</f>
        <v>0</v>
      </c>
    </row>
    <row r="129" spans="2:6" ht="28">
      <c r="B129" s="2" t="s">
        <v>548</v>
      </c>
      <c r="C129" s="13" t="s">
        <v>5</v>
      </c>
      <c r="D129" s="82">
        <v>1</v>
      </c>
      <c r="E129" s="3"/>
      <c r="F129" s="34">
        <f t="shared" si="8"/>
        <v>0</v>
      </c>
    </row>
    <row r="130" spans="2:6" ht="28">
      <c r="B130" s="2" t="s">
        <v>549</v>
      </c>
      <c r="C130" s="13" t="s">
        <v>5</v>
      </c>
      <c r="D130" s="82">
        <v>1</v>
      </c>
      <c r="E130" s="3"/>
      <c r="F130" s="34">
        <f t="shared" si="8"/>
        <v>0</v>
      </c>
    </row>
    <row r="131" spans="2:6">
      <c r="B131" s="163" t="s">
        <v>551</v>
      </c>
      <c r="D131" s="82"/>
      <c r="E131" s="3"/>
      <c r="F131" s="34"/>
    </row>
    <row r="132" spans="2:6" ht="28">
      <c r="B132" s="2" t="s">
        <v>589</v>
      </c>
      <c r="C132" s="13" t="s">
        <v>5</v>
      </c>
      <c r="D132" s="82">
        <v>4</v>
      </c>
      <c r="E132" s="3"/>
      <c r="F132" s="34">
        <f t="shared" ref="F132:F134" si="9">D132*E132</f>
        <v>0</v>
      </c>
    </row>
    <row r="133" spans="2:6" ht="28">
      <c r="B133" s="2" t="s">
        <v>590</v>
      </c>
      <c r="C133" s="13" t="s">
        <v>5</v>
      </c>
      <c r="D133" s="82">
        <v>1</v>
      </c>
      <c r="E133" s="3"/>
      <c r="F133" s="34">
        <f t="shared" si="9"/>
        <v>0</v>
      </c>
    </row>
    <row r="134" spans="2:6" ht="56">
      <c r="B134" s="2" t="s">
        <v>591</v>
      </c>
      <c r="C134" s="13" t="s">
        <v>5</v>
      </c>
      <c r="D134" s="82">
        <v>1</v>
      </c>
      <c r="E134" s="3"/>
      <c r="F134" s="34">
        <f t="shared" si="9"/>
        <v>0</v>
      </c>
    </row>
    <row r="135" spans="2:6">
      <c r="B135" s="163" t="s">
        <v>552</v>
      </c>
      <c r="D135" s="82"/>
      <c r="E135" s="3"/>
      <c r="F135" s="34"/>
    </row>
    <row r="136" spans="2:6" ht="28">
      <c r="B136" s="2" t="s">
        <v>554</v>
      </c>
      <c r="C136" s="13" t="s">
        <v>5</v>
      </c>
      <c r="D136" s="82">
        <v>1</v>
      </c>
      <c r="E136" s="3"/>
      <c r="F136" s="34">
        <f t="shared" ref="F136:F139" si="10">D136*E136</f>
        <v>0</v>
      </c>
    </row>
    <row r="137" spans="2:6" ht="28">
      <c r="B137" s="2" t="s">
        <v>547</v>
      </c>
      <c r="C137" s="13" t="s">
        <v>5</v>
      </c>
      <c r="D137" s="82">
        <v>1</v>
      </c>
      <c r="E137" s="3"/>
      <c r="F137" s="34">
        <f t="shared" si="10"/>
        <v>0</v>
      </c>
    </row>
    <row r="138" spans="2:6" ht="28">
      <c r="B138" s="2" t="s">
        <v>555</v>
      </c>
      <c r="C138" s="13" t="s">
        <v>5</v>
      </c>
      <c r="D138" s="82">
        <v>1</v>
      </c>
      <c r="E138" s="3"/>
      <c r="F138" s="34">
        <f t="shared" si="10"/>
        <v>0</v>
      </c>
    </row>
    <row r="139" spans="2:6" ht="28">
      <c r="B139" s="2" t="s">
        <v>556</v>
      </c>
      <c r="C139" s="13" t="s">
        <v>5</v>
      </c>
      <c r="D139" s="82">
        <v>1</v>
      </c>
      <c r="E139" s="3"/>
      <c r="F139" s="34">
        <f t="shared" si="10"/>
        <v>0</v>
      </c>
    </row>
    <row r="140" spans="2:6">
      <c r="B140" s="163" t="s">
        <v>558</v>
      </c>
      <c r="D140" s="82"/>
      <c r="E140" s="3"/>
      <c r="F140" s="34"/>
    </row>
    <row r="141" spans="2:6" ht="28">
      <c r="B141" s="2" t="s">
        <v>600</v>
      </c>
      <c r="C141" s="13" t="s">
        <v>5</v>
      </c>
      <c r="D141" s="82">
        <v>2</v>
      </c>
      <c r="E141" s="3"/>
      <c r="F141" s="34">
        <f t="shared" ref="F141:F146" si="11">D141*E141</f>
        <v>0</v>
      </c>
    </row>
    <row r="142" spans="2:6" ht="28">
      <c r="B142" s="2" t="s">
        <v>598</v>
      </c>
      <c r="C142" s="13" t="s">
        <v>5</v>
      </c>
      <c r="D142" s="82">
        <v>1</v>
      </c>
      <c r="E142" s="3"/>
      <c r="F142" s="34">
        <f t="shared" si="11"/>
        <v>0</v>
      </c>
    </row>
    <row r="143" spans="2:6" ht="28">
      <c r="B143" s="2" t="s">
        <v>601</v>
      </c>
      <c r="C143" s="13" t="s">
        <v>5</v>
      </c>
      <c r="D143" s="82">
        <v>1</v>
      </c>
      <c r="E143" s="3"/>
      <c r="F143" s="34">
        <f t="shared" si="11"/>
        <v>0</v>
      </c>
    </row>
    <row r="144" spans="2:6" ht="28">
      <c r="B144" s="2" t="s">
        <v>596</v>
      </c>
      <c r="C144" s="13" t="s">
        <v>5</v>
      </c>
      <c r="D144" s="82">
        <v>1</v>
      </c>
      <c r="E144" s="3"/>
      <c r="F144" s="34">
        <f t="shared" si="11"/>
        <v>0</v>
      </c>
    </row>
    <row r="145" spans="2:6" ht="28">
      <c r="B145" s="2" t="s">
        <v>597</v>
      </c>
      <c r="C145" s="13" t="s">
        <v>5</v>
      </c>
      <c r="D145" s="82">
        <v>2</v>
      </c>
      <c r="E145" s="3"/>
      <c r="F145" s="34">
        <f t="shared" si="11"/>
        <v>0</v>
      </c>
    </row>
    <row r="146" spans="2:6" ht="28">
      <c r="B146" s="2" t="s">
        <v>602</v>
      </c>
      <c r="C146" s="13" t="s">
        <v>5</v>
      </c>
      <c r="D146" s="82">
        <v>1</v>
      </c>
      <c r="E146" s="3"/>
      <c r="F146" s="34">
        <f t="shared" si="11"/>
        <v>0</v>
      </c>
    </row>
    <row r="147" spans="2:6">
      <c r="B147" s="163" t="s">
        <v>563</v>
      </c>
      <c r="D147" s="82"/>
      <c r="E147" s="3"/>
      <c r="F147" s="34"/>
    </row>
    <row r="148" spans="2:6" ht="28">
      <c r="B148" s="2" t="s">
        <v>564</v>
      </c>
      <c r="C148" s="13" t="s">
        <v>5</v>
      </c>
      <c r="D148" s="82">
        <v>1</v>
      </c>
      <c r="E148" s="3"/>
      <c r="F148" s="34">
        <f t="shared" ref="F148:F152" si="12">D148*E148</f>
        <v>0</v>
      </c>
    </row>
    <row r="149" spans="2:6" ht="28">
      <c r="B149" s="2" t="s">
        <v>565</v>
      </c>
      <c r="C149" s="13" t="s">
        <v>5</v>
      </c>
      <c r="D149" s="82">
        <v>1</v>
      </c>
      <c r="E149" s="3"/>
      <c r="F149" s="34">
        <f t="shared" si="12"/>
        <v>0</v>
      </c>
    </row>
    <row r="150" spans="2:6" ht="28">
      <c r="B150" s="2" t="s">
        <v>566</v>
      </c>
      <c r="C150" s="13" t="s">
        <v>5</v>
      </c>
      <c r="D150" s="82">
        <v>1</v>
      </c>
      <c r="E150" s="3"/>
      <c r="F150" s="34">
        <f t="shared" si="12"/>
        <v>0</v>
      </c>
    </row>
    <row r="151" spans="2:6" ht="28">
      <c r="B151" s="2" t="s">
        <v>567</v>
      </c>
      <c r="C151" s="13" t="s">
        <v>5</v>
      </c>
      <c r="D151" s="82">
        <v>1</v>
      </c>
      <c r="E151" s="3"/>
      <c r="F151" s="34">
        <f t="shared" si="12"/>
        <v>0</v>
      </c>
    </row>
    <row r="152" spans="2:6" ht="28">
      <c r="B152" s="2" t="s">
        <v>568</v>
      </c>
      <c r="C152" s="13" t="s">
        <v>5</v>
      </c>
      <c r="D152" s="82">
        <v>1</v>
      </c>
      <c r="E152" s="3"/>
      <c r="F152" s="34">
        <f t="shared" si="12"/>
        <v>0</v>
      </c>
    </row>
    <row r="153" spans="2:6">
      <c r="B153" s="163" t="s">
        <v>559</v>
      </c>
      <c r="D153" s="82"/>
      <c r="E153" s="3"/>
      <c r="F153" s="34"/>
    </row>
    <row r="154" spans="2:6" ht="70">
      <c r="B154" s="2" t="s">
        <v>610</v>
      </c>
      <c r="C154" s="13" t="s">
        <v>5</v>
      </c>
      <c r="D154" s="82">
        <v>3</v>
      </c>
      <c r="E154" s="3"/>
      <c r="F154" s="34">
        <f t="shared" ref="F154:F155" si="13">D154*E154</f>
        <v>0</v>
      </c>
    </row>
    <row r="155" spans="2:6" ht="56">
      <c r="B155" s="2" t="s">
        <v>609</v>
      </c>
      <c r="C155" s="13" t="s">
        <v>5</v>
      </c>
      <c r="D155" s="82">
        <v>4</v>
      </c>
      <c r="E155" s="3"/>
      <c r="F155" s="34">
        <f t="shared" si="13"/>
        <v>0</v>
      </c>
    </row>
    <row r="156" spans="2:6">
      <c r="B156" s="163" t="s">
        <v>560</v>
      </c>
      <c r="D156" s="82"/>
      <c r="E156" s="3"/>
      <c r="F156" s="34"/>
    </row>
    <row r="157" spans="2:6" ht="28">
      <c r="B157" s="2" t="s">
        <v>603</v>
      </c>
      <c r="C157" s="13" t="s">
        <v>5</v>
      </c>
      <c r="D157" s="82">
        <v>1</v>
      </c>
      <c r="E157" s="3"/>
      <c r="F157" s="34">
        <f t="shared" ref="F157:F160" si="14">D157*E157</f>
        <v>0</v>
      </c>
    </row>
    <row r="158" spans="2:6" ht="28">
      <c r="B158" s="2" t="s">
        <v>604</v>
      </c>
      <c r="C158" s="13" t="s">
        <v>5</v>
      </c>
      <c r="D158" s="82">
        <v>2</v>
      </c>
      <c r="E158" s="3"/>
      <c r="F158" s="34">
        <f t="shared" si="14"/>
        <v>0</v>
      </c>
    </row>
    <row r="159" spans="2:6" ht="28">
      <c r="B159" s="2" t="s">
        <v>605</v>
      </c>
      <c r="C159" s="13" t="s">
        <v>5</v>
      </c>
      <c r="D159" s="82">
        <v>1</v>
      </c>
      <c r="E159" s="3"/>
      <c r="F159" s="34">
        <f t="shared" si="14"/>
        <v>0</v>
      </c>
    </row>
    <row r="160" spans="2:6" ht="28">
      <c r="B160" s="2" t="s">
        <v>606</v>
      </c>
      <c r="C160" s="13" t="s">
        <v>5</v>
      </c>
      <c r="D160" s="82">
        <v>1</v>
      </c>
      <c r="E160" s="3"/>
      <c r="F160" s="34">
        <f t="shared" si="14"/>
        <v>0</v>
      </c>
    </row>
    <row r="161" spans="1:6">
      <c r="B161" s="163" t="s">
        <v>569</v>
      </c>
      <c r="D161" s="82"/>
      <c r="E161" s="3"/>
      <c r="F161" s="34"/>
    </row>
    <row r="162" spans="1:6" ht="28">
      <c r="B162" s="2" t="s">
        <v>570</v>
      </c>
      <c r="C162" s="13" t="s">
        <v>5</v>
      </c>
      <c r="D162" s="82">
        <v>1</v>
      </c>
      <c r="E162" s="3"/>
      <c r="F162" s="34">
        <f t="shared" ref="F162:F165" si="15">D162*E162</f>
        <v>0</v>
      </c>
    </row>
    <row r="163" spans="1:6" ht="28">
      <c r="B163" s="2" t="s">
        <v>571</v>
      </c>
      <c r="C163" s="13" t="s">
        <v>5</v>
      </c>
      <c r="D163" s="82">
        <v>1</v>
      </c>
      <c r="E163" s="3"/>
      <c r="F163" s="34">
        <f t="shared" si="15"/>
        <v>0</v>
      </c>
    </row>
    <row r="164" spans="1:6" ht="28">
      <c r="B164" s="2" t="s">
        <v>572</v>
      </c>
      <c r="C164" s="13" t="s">
        <v>5</v>
      </c>
      <c r="D164" s="82">
        <v>1</v>
      </c>
      <c r="E164" s="3"/>
      <c r="F164" s="34">
        <f t="shared" si="15"/>
        <v>0</v>
      </c>
    </row>
    <row r="165" spans="1:6" ht="28">
      <c r="B165" s="2" t="s">
        <v>573</v>
      </c>
      <c r="C165" s="13" t="s">
        <v>5</v>
      </c>
      <c r="D165" s="82">
        <v>1</v>
      </c>
      <c r="E165" s="3"/>
      <c r="F165" s="34">
        <f t="shared" si="15"/>
        <v>0</v>
      </c>
    </row>
    <row r="166" spans="1:6" ht="28">
      <c r="B166" s="2" t="s">
        <v>574</v>
      </c>
      <c r="C166" s="13" t="s">
        <v>5</v>
      </c>
      <c r="D166" s="82">
        <v>1</v>
      </c>
      <c r="E166" s="3"/>
      <c r="F166" s="34">
        <f>D166*E166</f>
        <v>0</v>
      </c>
    </row>
    <row r="167" spans="1:6">
      <c r="B167" s="2"/>
      <c r="D167" s="82"/>
      <c r="E167" s="3"/>
      <c r="F167" s="34"/>
    </row>
    <row r="168" spans="1:6" ht="70">
      <c r="A168" s="2" t="s">
        <v>793</v>
      </c>
      <c r="B168" s="2" t="s">
        <v>894</v>
      </c>
      <c r="D168" s="82"/>
      <c r="E168" s="3"/>
      <c r="F168" s="34"/>
    </row>
    <row r="169" spans="1:6" ht="28">
      <c r="A169" s="2" t="s">
        <v>0</v>
      </c>
      <c r="B169" s="2" t="s">
        <v>895</v>
      </c>
      <c r="C169" s="13" t="s">
        <v>5</v>
      </c>
      <c r="D169" s="82">
        <v>1</v>
      </c>
      <c r="E169" s="3"/>
      <c r="F169" s="34">
        <f t="shared" ref="F169:F173" si="16">D169*E169</f>
        <v>0</v>
      </c>
    </row>
    <row r="170" spans="1:6" ht="28">
      <c r="A170" s="2" t="s">
        <v>1</v>
      </c>
      <c r="B170" s="2" t="s">
        <v>896</v>
      </c>
      <c r="C170" s="13" t="s">
        <v>5</v>
      </c>
      <c r="D170" s="82">
        <v>1</v>
      </c>
      <c r="E170" s="3"/>
      <c r="F170" s="34">
        <f t="shared" si="16"/>
        <v>0</v>
      </c>
    </row>
    <row r="171" spans="1:6" ht="28">
      <c r="A171" s="2" t="s">
        <v>3</v>
      </c>
      <c r="B171" s="2" t="s">
        <v>898</v>
      </c>
      <c r="C171" s="13" t="s">
        <v>5</v>
      </c>
      <c r="D171" s="82">
        <f>5+4+3+4</f>
        <v>16</v>
      </c>
      <c r="E171" s="3"/>
      <c r="F171" s="34">
        <f t="shared" si="16"/>
        <v>0</v>
      </c>
    </row>
    <row r="172" spans="1:6" ht="28">
      <c r="A172" s="2" t="s">
        <v>4</v>
      </c>
      <c r="B172" s="2" t="s">
        <v>897</v>
      </c>
      <c r="C172" s="13" t="s">
        <v>5</v>
      </c>
      <c r="D172" s="82">
        <f>1+2+2+2</f>
        <v>7</v>
      </c>
      <c r="E172" s="3"/>
      <c r="F172" s="34">
        <f t="shared" si="16"/>
        <v>0</v>
      </c>
    </row>
    <row r="173" spans="1:6">
      <c r="A173" s="2" t="s">
        <v>184</v>
      </c>
      <c r="B173" s="2" t="s">
        <v>899</v>
      </c>
      <c r="C173" s="13" t="s">
        <v>5</v>
      </c>
      <c r="D173" s="82">
        <v>5</v>
      </c>
      <c r="E173" s="3"/>
      <c r="F173" s="34">
        <f t="shared" si="16"/>
        <v>0</v>
      </c>
    </row>
    <row r="174" spans="1:6">
      <c r="B174" s="2"/>
      <c r="D174" s="82"/>
      <c r="E174" s="3"/>
      <c r="F174" s="34"/>
    </row>
    <row r="175" spans="1:6" ht="182">
      <c r="A175" s="2" t="s">
        <v>794</v>
      </c>
      <c r="B175" s="2" t="s">
        <v>735</v>
      </c>
      <c r="D175" s="82"/>
      <c r="E175" s="3"/>
      <c r="F175" s="34"/>
    </row>
    <row r="176" spans="1:6" ht="42">
      <c r="A176" s="2" t="s">
        <v>0</v>
      </c>
      <c r="B176" s="2" t="s">
        <v>681</v>
      </c>
      <c r="C176" s="13" t="s">
        <v>5</v>
      </c>
      <c r="D176" s="82">
        <v>1</v>
      </c>
      <c r="E176" s="3"/>
      <c r="F176" s="34">
        <f t="shared" ref="F176:F182" si="17">D176*E176</f>
        <v>0</v>
      </c>
    </row>
    <row r="177" spans="1:6" ht="42">
      <c r="A177" s="2" t="s">
        <v>1</v>
      </c>
      <c r="B177" s="2" t="s">
        <v>683</v>
      </c>
      <c r="C177" s="13" t="s">
        <v>5</v>
      </c>
      <c r="D177" s="82">
        <v>1</v>
      </c>
      <c r="E177" s="3"/>
      <c r="F177" s="34">
        <f t="shared" si="17"/>
        <v>0</v>
      </c>
    </row>
    <row r="178" spans="1:6" ht="28">
      <c r="A178" s="2" t="s">
        <v>3</v>
      </c>
      <c r="B178" s="2" t="s">
        <v>682</v>
      </c>
      <c r="C178" s="13" t="s">
        <v>5</v>
      </c>
      <c r="D178" s="82">
        <v>1</v>
      </c>
      <c r="E178" s="3"/>
      <c r="F178" s="34">
        <f t="shared" si="17"/>
        <v>0</v>
      </c>
    </row>
    <row r="179" spans="1:6" ht="28">
      <c r="A179" s="2" t="s">
        <v>4</v>
      </c>
      <c r="B179" s="2" t="s">
        <v>684</v>
      </c>
      <c r="C179" s="13" t="s">
        <v>5</v>
      </c>
      <c r="D179" s="82">
        <v>2</v>
      </c>
      <c r="E179" s="3"/>
      <c r="F179" s="34">
        <f t="shared" si="17"/>
        <v>0</v>
      </c>
    </row>
    <row r="180" spans="1:6" ht="28">
      <c r="A180" s="2" t="s">
        <v>184</v>
      </c>
      <c r="B180" s="2" t="s">
        <v>686</v>
      </c>
      <c r="C180" s="13" t="s">
        <v>5</v>
      </c>
      <c r="D180" s="82">
        <v>1</v>
      </c>
      <c r="E180" s="3"/>
      <c r="F180" s="34">
        <f t="shared" si="17"/>
        <v>0</v>
      </c>
    </row>
    <row r="181" spans="1:6" ht="42">
      <c r="A181" s="2" t="s">
        <v>185</v>
      </c>
      <c r="B181" s="2" t="s">
        <v>685</v>
      </c>
      <c r="C181" s="13" t="s">
        <v>5</v>
      </c>
      <c r="D181" s="82">
        <v>1</v>
      </c>
      <c r="E181" s="3"/>
      <c r="F181" s="34">
        <f t="shared" si="17"/>
        <v>0</v>
      </c>
    </row>
    <row r="182" spans="1:6" ht="42">
      <c r="A182" s="2" t="s">
        <v>186</v>
      </c>
      <c r="B182" s="2" t="s">
        <v>687</v>
      </c>
      <c r="C182" s="13" t="s">
        <v>5</v>
      </c>
      <c r="D182" s="82">
        <v>1</v>
      </c>
      <c r="E182" s="3"/>
      <c r="F182" s="34">
        <f t="shared" si="17"/>
        <v>0</v>
      </c>
    </row>
    <row r="183" spans="1:6" ht="28">
      <c r="A183" s="2" t="s">
        <v>197</v>
      </c>
      <c r="B183" s="2" t="s">
        <v>688</v>
      </c>
      <c r="C183" s="13" t="s">
        <v>5</v>
      </c>
      <c r="D183" s="82">
        <v>1</v>
      </c>
      <c r="E183" s="3"/>
      <c r="F183" s="34">
        <f>D183*E183</f>
        <v>0</v>
      </c>
    </row>
    <row r="184" spans="1:6">
      <c r="B184" s="2"/>
      <c r="D184" s="82"/>
      <c r="E184" s="3"/>
      <c r="F184" s="34"/>
    </row>
    <row r="185" spans="1:6" ht="252">
      <c r="A185" s="2" t="s">
        <v>795</v>
      </c>
      <c r="B185" s="2" t="s">
        <v>689</v>
      </c>
      <c r="D185" s="82"/>
      <c r="E185" s="3"/>
      <c r="F185" s="34"/>
    </row>
    <row r="186" spans="1:6" ht="56">
      <c r="A186" s="2" t="s">
        <v>0</v>
      </c>
      <c r="B186" s="2" t="s">
        <v>693</v>
      </c>
      <c r="C186" s="13" t="s">
        <v>5</v>
      </c>
      <c r="D186" s="82">
        <v>6</v>
      </c>
      <c r="E186" s="3"/>
      <c r="F186" s="34"/>
    </row>
    <row r="187" spans="1:6" ht="56">
      <c r="A187" s="2" t="s">
        <v>1</v>
      </c>
      <c r="B187" s="2" t="s">
        <v>690</v>
      </c>
      <c r="C187" s="13" t="s">
        <v>5</v>
      </c>
      <c r="D187" s="82">
        <v>6</v>
      </c>
      <c r="E187" s="3"/>
      <c r="F187" s="34"/>
    </row>
    <row r="188" spans="1:6" ht="154">
      <c r="A188" s="2" t="s">
        <v>3</v>
      </c>
      <c r="B188" s="2" t="s">
        <v>691</v>
      </c>
      <c r="C188" s="13" t="s">
        <v>5</v>
      </c>
      <c r="D188" s="82">
        <v>6</v>
      </c>
      <c r="E188" s="3"/>
      <c r="F188" s="34"/>
    </row>
    <row r="189" spans="1:6" ht="42">
      <c r="A189" s="2" t="s">
        <v>4</v>
      </c>
      <c r="B189" s="2" t="s">
        <v>692</v>
      </c>
      <c r="C189" s="13" t="s">
        <v>5</v>
      </c>
      <c r="D189" s="82">
        <v>6</v>
      </c>
      <c r="E189" s="3"/>
      <c r="F189" s="34"/>
    </row>
    <row r="190" spans="1:6">
      <c r="B190" s="2"/>
      <c r="D190" s="82"/>
      <c r="E190" s="3"/>
      <c r="F190" s="34"/>
    </row>
    <row r="191" spans="1:6">
      <c r="B191" s="2"/>
      <c r="D191" s="82"/>
      <c r="E191" s="3"/>
      <c r="F191" s="34"/>
    </row>
    <row r="192" spans="1:6" ht="238">
      <c r="A192" s="2" t="s">
        <v>796</v>
      </c>
      <c r="B192" s="2" t="s">
        <v>694</v>
      </c>
      <c r="D192" s="82"/>
      <c r="E192" s="3"/>
      <c r="F192" s="34"/>
    </row>
    <row r="193" spans="1:6">
      <c r="B193" s="2"/>
      <c r="C193" s="13" t="s">
        <v>5</v>
      </c>
      <c r="D193" s="82">
        <v>11</v>
      </c>
      <c r="E193" s="3"/>
      <c r="F193" s="34"/>
    </row>
    <row r="194" spans="1:6">
      <c r="B194" s="2"/>
      <c r="D194" s="82"/>
      <c r="E194" s="3"/>
      <c r="F194" s="34"/>
    </row>
    <row r="195" spans="1:6" ht="126">
      <c r="A195" s="2" t="s">
        <v>797</v>
      </c>
      <c r="B195" s="2" t="s">
        <v>695</v>
      </c>
      <c r="D195" s="82"/>
      <c r="E195" s="3"/>
      <c r="F195" s="34"/>
    </row>
    <row r="196" spans="1:6">
      <c r="A196" s="2" t="s">
        <v>0</v>
      </c>
      <c r="B196" s="2" t="s">
        <v>696</v>
      </c>
      <c r="C196" s="13" t="s">
        <v>6</v>
      </c>
      <c r="D196" s="82">
        <f>3.65*11*1.1</f>
        <v>44.164999999999999</v>
      </c>
      <c r="E196" s="3"/>
      <c r="F196" s="34"/>
    </row>
    <row r="197" spans="1:6" ht="56">
      <c r="A197" s="2" t="s">
        <v>1</v>
      </c>
      <c r="B197" s="2" t="s">
        <v>697</v>
      </c>
      <c r="C197" s="13" t="s">
        <v>6</v>
      </c>
      <c r="D197" s="82">
        <v>10</v>
      </c>
      <c r="E197" s="3"/>
      <c r="F197" s="34"/>
    </row>
    <row r="198" spans="1:6">
      <c r="D198" s="82"/>
      <c r="E198" s="3"/>
      <c r="F198" s="34"/>
    </row>
    <row r="199" spans="1:6" ht="98">
      <c r="A199" s="2" t="s">
        <v>798</v>
      </c>
      <c r="B199" s="2" t="s">
        <v>339</v>
      </c>
      <c r="D199" s="82"/>
      <c r="E199" s="3"/>
      <c r="F199" s="34"/>
    </row>
    <row r="200" spans="1:6">
      <c r="B200" s="2"/>
      <c r="C200" s="13" t="s">
        <v>8</v>
      </c>
      <c r="D200" s="164">
        <v>60</v>
      </c>
      <c r="E200" s="3"/>
      <c r="F200" s="34">
        <f>E200*D200</f>
        <v>0</v>
      </c>
    </row>
    <row r="201" spans="1:6">
      <c r="B201" s="2"/>
      <c r="D201" s="82"/>
      <c r="E201" s="3"/>
      <c r="F201" s="34"/>
    </row>
    <row r="202" spans="1:6" ht="126">
      <c r="A202" s="2" t="s">
        <v>799</v>
      </c>
      <c r="B202" s="2" t="s">
        <v>340</v>
      </c>
      <c r="D202" s="82"/>
      <c r="E202" s="3"/>
      <c r="F202" s="34"/>
    </row>
    <row r="203" spans="1:6">
      <c r="B203" s="2" t="s">
        <v>346</v>
      </c>
      <c r="C203" s="13" t="s">
        <v>6</v>
      </c>
      <c r="D203" s="82">
        <v>55</v>
      </c>
      <c r="E203" s="3"/>
      <c r="F203" s="34">
        <f>E203*D203</f>
        <v>0</v>
      </c>
    </row>
    <row r="204" spans="1:6">
      <c r="B204" s="2"/>
      <c r="D204" s="82"/>
      <c r="E204" s="3"/>
      <c r="F204" s="34"/>
    </row>
    <row r="205" spans="1:6" ht="168">
      <c r="A205" s="2" t="s">
        <v>800</v>
      </c>
      <c r="B205" s="2" t="s">
        <v>457</v>
      </c>
      <c r="D205" s="82"/>
      <c r="E205" s="3"/>
      <c r="F205" s="34"/>
    </row>
    <row r="206" spans="1:6">
      <c r="B206" s="2" t="s">
        <v>341</v>
      </c>
      <c r="D206" s="82"/>
      <c r="E206" s="3"/>
      <c r="F206" s="34"/>
    </row>
    <row r="207" spans="1:6">
      <c r="B207" s="2"/>
      <c r="C207" s="13" t="s">
        <v>6</v>
      </c>
      <c r="D207" s="82">
        <v>45</v>
      </c>
      <c r="E207" s="3"/>
      <c r="F207" s="34">
        <f>E207*D207</f>
        <v>0</v>
      </c>
    </row>
    <row r="208" spans="1:6">
      <c r="B208" s="2"/>
      <c r="D208" s="82"/>
      <c r="E208" s="3"/>
      <c r="F208" s="34"/>
    </row>
    <row r="209" spans="1:6" ht="70">
      <c r="A209" s="2" t="s">
        <v>801</v>
      </c>
      <c r="B209" s="2" t="s">
        <v>342</v>
      </c>
      <c r="D209" s="82"/>
      <c r="E209" s="3"/>
      <c r="F209" s="34"/>
    </row>
    <row r="210" spans="1:6" ht="98">
      <c r="B210" s="2" t="s">
        <v>343</v>
      </c>
      <c r="D210" s="82"/>
      <c r="E210" s="3"/>
      <c r="F210" s="34"/>
    </row>
    <row r="211" spans="1:6">
      <c r="B211" s="2"/>
      <c r="C211" s="13" t="s">
        <v>6</v>
      </c>
      <c r="D211" s="82">
        <v>150</v>
      </c>
      <c r="E211" s="3"/>
      <c r="F211" s="34">
        <f>E211*D211</f>
        <v>0</v>
      </c>
    </row>
    <row r="212" spans="1:6">
      <c r="B212" s="2"/>
      <c r="D212" s="82"/>
      <c r="E212" s="3"/>
      <c r="F212" s="34"/>
    </row>
    <row r="213" spans="1:6" ht="87">
      <c r="A213" s="8" t="s">
        <v>900</v>
      </c>
      <c r="B213" s="84" t="s">
        <v>347</v>
      </c>
      <c r="C213" s="15"/>
      <c r="D213" s="81"/>
      <c r="E213" s="9"/>
      <c r="F213" s="11"/>
    </row>
    <row r="214" spans="1:6">
      <c r="A214" s="8" t="s">
        <v>0</v>
      </c>
      <c r="B214" s="84" t="s">
        <v>348</v>
      </c>
      <c r="C214" s="15" t="s">
        <v>349</v>
      </c>
      <c r="D214" s="81">
        <v>300</v>
      </c>
      <c r="E214" s="9"/>
      <c r="F214" s="34">
        <f t="shared" ref="F214:F216" si="18">E214*D214</f>
        <v>0</v>
      </c>
    </row>
    <row r="215" spans="1:6">
      <c r="A215" s="8" t="s">
        <v>1</v>
      </c>
      <c r="B215" s="84" t="s">
        <v>435</v>
      </c>
      <c r="C215" s="15" t="s">
        <v>9</v>
      </c>
      <c r="D215" s="81">
        <v>2.5</v>
      </c>
      <c r="E215" s="9"/>
      <c r="F215" s="34">
        <f t="shared" si="18"/>
        <v>0</v>
      </c>
    </row>
    <row r="216" spans="1:6" ht="15" thickBot="1">
      <c r="A216" s="22"/>
      <c r="B216" s="23"/>
      <c r="C216" s="14"/>
      <c r="D216" s="24"/>
      <c r="E216" s="25">
        <v>0</v>
      </c>
      <c r="F216" s="34">
        <f t="shared" si="18"/>
        <v>0</v>
      </c>
    </row>
    <row r="217" spans="1:6" ht="15" thickBot="1">
      <c r="A217" s="22"/>
      <c r="B217" s="28" t="s">
        <v>802</v>
      </c>
      <c r="C217" s="29"/>
      <c r="D217" s="30"/>
      <c r="E217" s="30">
        <v>0</v>
      </c>
      <c r="F217" s="31">
        <f>SUM(F6:F215)</f>
        <v>0</v>
      </c>
    </row>
    <row r="218" spans="1:6">
      <c r="A218" s="22"/>
      <c r="B218" s="23"/>
      <c r="C218" s="14"/>
      <c r="D218" s="24"/>
      <c r="E218" s="25">
        <v>0</v>
      </c>
      <c r="F218" s="25"/>
    </row>
  </sheetData>
  <conditionalFormatting sqref="F7:F216">
    <cfRule type="cellIs" dxfId="51" priority="1" operator="equal">
      <formula>0</formula>
    </cfRule>
  </conditionalFormatting>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4B65A-1DE3-43C2-B2B6-89527FD0C150}">
  <dimension ref="A1:H67"/>
  <sheetViews>
    <sheetView showZeros="0" view="pageBreakPreview" zoomScaleNormal="85" zoomScaleSheetLayoutView="100" zoomScalePageLayoutView="115" workbookViewId="0">
      <selection activeCell="J34" sqref="J34"/>
    </sheetView>
  </sheetViews>
  <sheetFormatPr defaultColWidth="9.1796875" defaultRowHeight="14.5"/>
  <cols>
    <col min="1" max="1" width="7" style="2" customWidth="1"/>
    <col min="2" max="2" width="36" style="4" customWidth="1"/>
    <col min="3" max="3" width="7.1796875" style="13" customWidth="1"/>
    <col min="4" max="4" width="9.26953125" style="5" customWidth="1"/>
    <col min="5" max="5" width="11.26953125" style="34" customWidth="1"/>
    <col min="6" max="6" width="14.7265625" style="3" customWidth="1"/>
    <col min="7" max="7" width="1.81640625" style="1" customWidth="1"/>
    <col min="8" max="16384" width="9.1796875" style="1"/>
  </cols>
  <sheetData>
    <row r="1" spans="1:7" customFormat="1" ht="20">
      <c r="A1" s="6" t="s">
        <v>140</v>
      </c>
      <c r="B1" s="6" t="s">
        <v>141</v>
      </c>
      <c r="C1" s="6" t="s">
        <v>145</v>
      </c>
      <c r="D1" s="19" t="s">
        <v>142</v>
      </c>
      <c r="E1" s="43" t="s">
        <v>143</v>
      </c>
      <c r="F1" s="7" t="s">
        <v>144</v>
      </c>
      <c r="G1" s="1"/>
    </row>
    <row r="2" spans="1:7">
      <c r="A2" s="8"/>
      <c r="B2" s="8"/>
      <c r="C2" s="15"/>
      <c r="D2" s="11"/>
      <c r="E2" s="11"/>
      <c r="F2" s="12"/>
      <c r="G2" s="16"/>
    </row>
    <row r="3" spans="1:7" ht="58">
      <c r="A3" s="8"/>
      <c r="B3" s="21" t="s">
        <v>226</v>
      </c>
      <c r="C3" s="15"/>
      <c r="D3" s="11"/>
      <c r="E3" s="11"/>
      <c r="F3" s="12"/>
    </row>
    <row r="4" spans="1:7">
      <c r="A4" s="8"/>
      <c r="B4" s="21"/>
      <c r="C4" s="15"/>
      <c r="D4" s="11"/>
      <c r="E4" s="11"/>
      <c r="F4" s="12"/>
    </row>
    <row r="5" spans="1:7">
      <c r="A5" s="26" t="s">
        <v>355</v>
      </c>
      <c r="B5" s="27" t="s">
        <v>350</v>
      </c>
      <c r="C5" s="14"/>
      <c r="D5" s="24"/>
      <c r="E5" s="25"/>
      <c r="F5" s="33"/>
    </row>
    <row r="6" spans="1:7">
      <c r="A6" s="26"/>
      <c r="B6" s="27"/>
      <c r="C6" s="14"/>
      <c r="D6" s="24"/>
      <c r="E6" s="25"/>
      <c r="F6" s="33"/>
    </row>
    <row r="7" spans="1:7" ht="182">
      <c r="B7" s="2" t="s">
        <v>375</v>
      </c>
      <c r="D7" s="82"/>
      <c r="E7" s="3"/>
      <c r="F7" s="17"/>
    </row>
    <row r="8" spans="1:7" ht="56">
      <c r="B8" s="2" t="s">
        <v>754</v>
      </c>
      <c r="D8" s="82"/>
      <c r="E8" s="3"/>
      <c r="F8" s="34"/>
    </row>
    <row r="9" spans="1:7" ht="112">
      <c r="B9" s="2" t="s">
        <v>752</v>
      </c>
      <c r="D9" s="82"/>
      <c r="E9" s="3"/>
      <c r="F9" s="34"/>
    </row>
    <row r="10" spans="1:7">
      <c r="A10" s="8"/>
      <c r="B10" s="8"/>
      <c r="C10" s="15"/>
      <c r="D10" s="11"/>
      <c r="E10" s="11"/>
      <c r="F10" s="11"/>
    </row>
    <row r="11" spans="1:7">
      <c r="A11" s="26"/>
      <c r="B11" s="27"/>
      <c r="C11" s="14"/>
      <c r="D11" s="24"/>
      <c r="E11" s="25"/>
      <c r="F11" s="33"/>
    </row>
    <row r="12" spans="1:7" ht="219.5">
      <c r="A12" s="83" t="s">
        <v>356</v>
      </c>
      <c r="B12" s="84" t="s">
        <v>712</v>
      </c>
      <c r="C12" s="85"/>
      <c r="D12" s="86">
        <v>0</v>
      </c>
      <c r="E12" s="87"/>
      <c r="F12" s="99"/>
    </row>
    <row r="13" spans="1:7" ht="43.5">
      <c r="A13" s="83"/>
      <c r="B13" s="84" t="s">
        <v>351</v>
      </c>
      <c r="C13" s="85"/>
      <c r="D13" s="86">
        <v>0</v>
      </c>
      <c r="E13" s="87"/>
      <c r="F13" s="99"/>
    </row>
    <row r="14" spans="1:7" ht="409.5">
      <c r="A14" s="83"/>
      <c r="B14" s="84" t="s">
        <v>698</v>
      </c>
      <c r="C14" s="85"/>
      <c r="D14" s="86">
        <v>0</v>
      </c>
      <c r="E14" s="87"/>
      <c r="F14" s="99"/>
    </row>
    <row r="15" spans="1:7" ht="101.5">
      <c r="A15" s="83"/>
      <c r="B15" s="88" t="s">
        <v>352</v>
      </c>
      <c r="C15" s="85"/>
      <c r="D15" s="86">
        <v>0</v>
      </c>
      <c r="E15" s="87"/>
      <c r="F15" s="99"/>
    </row>
    <row r="16" spans="1:7" ht="29">
      <c r="A16" s="83"/>
      <c r="B16" s="84" t="s">
        <v>353</v>
      </c>
      <c r="C16" s="85"/>
      <c r="D16" s="86">
        <v>0</v>
      </c>
      <c r="E16" s="87"/>
      <c r="F16" s="99"/>
    </row>
    <row r="17" spans="1:8">
      <c r="A17" s="89"/>
      <c r="B17" s="90"/>
      <c r="C17" s="91"/>
      <c r="D17" s="92">
        <v>0</v>
      </c>
      <c r="E17" s="92"/>
      <c r="F17" s="100"/>
    </row>
    <row r="18" spans="1:8" ht="29">
      <c r="A18" s="83" t="s">
        <v>0</v>
      </c>
      <c r="B18" s="93" t="s">
        <v>702</v>
      </c>
      <c r="C18" s="85" t="s">
        <v>5</v>
      </c>
      <c r="D18" s="86">
        <v>5</v>
      </c>
      <c r="E18" s="87"/>
      <c r="F18" s="99">
        <f>D18*E18</f>
        <v>0</v>
      </c>
      <c r="H18" s="123"/>
    </row>
    <row r="19" spans="1:8" ht="29">
      <c r="A19" s="83" t="s">
        <v>0</v>
      </c>
      <c r="B19" s="93" t="s">
        <v>701</v>
      </c>
      <c r="C19" s="85" t="s">
        <v>5</v>
      </c>
      <c r="D19" s="86">
        <v>1</v>
      </c>
      <c r="E19" s="87"/>
      <c r="F19" s="99">
        <f>D19*E19</f>
        <v>0</v>
      </c>
      <c r="H19" s="123"/>
    </row>
    <row r="20" spans="1:8" ht="29">
      <c r="A20" s="83" t="s">
        <v>0</v>
      </c>
      <c r="B20" s="93" t="s">
        <v>699</v>
      </c>
      <c r="C20" s="85" t="s">
        <v>5</v>
      </c>
      <c r="D20" s="86">
        <v>1</v>
      </c>
      <c r="E20" s="87"/>
      <c r="F20" s="99">
        <f>D20*E20</f>
        <v>0</v>
      </c>
      <c r="H20" s="123"/>
    </row>
    <row r="21" spans="1:8" ht="29">
      <c r="A21" s="83" t="s">
        <v>0</v>
      </c>
      <c r="B21" s="93" t="s">
        <v>700</v>
      </c>
      <c r="C21" s="85" t="s">
        <v>5</v>
      </c>
      <c r="D21" s="86">
        <v>4</v>
      </c>
      <c r="E21" s="87"/>
      <c r="F21" s="99">
        <f>D21*E21</f>
        <v>0</v>
      </c>
      <c r="H21" s="123"/>
    </row>
    <row r="22" spans="1:8">
      <c r="A22" s="22"/>
      <c r="B22" s="23"/>
      <c r="C22" s="14"/>
      <c r="D22" s="24"/>
      <c r="E22" s="25"/>
      <c r="F22" s="33"/>
    </row>
    <row r="23" spans="1:8" ht="43.5">
      <c r="A23" s="94" t="s">
        <v>357</v>
      </c>
      <c r="B23" s="84" t="s">
        <v>703</v>
      </c>
      <c r="C23" s="85"/>
      <c r="D23" s="86"/>
      <c r="E23" s="97"/>
      <c r="F23" s="97"/>
    </row>
    <row r="24" spans="1:8" ht="87">
      <c r="A24" s="89"/>
      <c r="B24" s="84" t="s">
        <v>704</v>
      </c>
      <c r="C24" s="85"/>
      <c r="D24" s="86"/>
      <c r="E24" s="95"/>
      <c r="F24" s="101"/>
    </row>
    <row r="25" spans="1:8" ht="87">
      <c r="A25" s="89"/>
      <c r="B25" s="84" t="s">
        <v>713</v>
      </c>
      <c r="C25" s="85"/>
      <c r="D25" s="86"/>
      <c r="E25" s="95"/>
      <c r="F25" s="101"/>
    </row>
    <row r="26" spans="1:8" ht="43.5">
      <c r="A26" s="89" t="s">
        <v>0</v>
      </c>
      <c r="B26" s="88" t="s">
        <v>705</v>
      </c>
      <c r="C26" s="85" t="s">
        <v>5</v>
      </c>
      <c r="D26" s="86">
        <v>5</v>
      </c>
      <c r="E26" s="87"/>
      <c r="F26" s="99">
        <f t="shared" ref="F26:F32" si="0">D26*E26</f>
        <v>0</v>
      </c>
    </row>
    <row r="27" spans="1:8" ht="43.5">
      <c r="A27" s="89" t="s">
        <v>1</v>
      </c>
      <c r="B27" s="88" t="s">
        <v>706</v>
      </c>
      <c r="C27" s="85" t="s">
        <v>5</v>
      </c>
      <c r="D27" s="86">
        <v>1</v>
      </c>
      <c r="E27" s="87"/>
      <c r="F27" s="99">
        <f t="shared" si="0"/>
        <v>0</v>
      </c>
    </row>
    <row r="28" spans="1:8" ht="43.5">
      <c r="A28" s="89" t="s">
        <v>3</v>
      </c>
      <c r="B28" s="88" t="s">
        <v>707</v>
      </c>
      <c r="C28" s="85" t="s">
        <v>5</v>
      </c>
      <c r="D28" s="86">
        <v>1</v>
      </c>
      <c r="E28" s="87"/>
      <c r="F28" s="99">
        <f t="shared" si="0"/>
        <v>0</v>
      </c>
    </row>
    <row r="29" spans="1:8" ht="43.5">
      <c r="A29" s="89" t="s">
        <v>4</v>
      </c>
      <c r="B29" s="88" t="s">
        <v>708</v>
      </c>
      <c r="C29" s="85" t="s">
        <v>5</v>
      </c>
      <c r="D29" s="86">
        <v>21</v>
      </c>
      <c r="E29" s="87"/>
      <c r="F29" s="99">
        <f t="shared" si="0"/>
        <v>0</v>
      </c>
    </row>
    <row r="30" spans="1:8" ht="43.5">
      <c r="A30" s="89" t="s">
        <v>4</v>
      </c>
      <c r="B30" s="88" t="s">
        <v>709</v>
      </c>
      <c r="C30" s="85" t="s">
        <v>5</v>
      </c>
      <c r="D30" s="86">
        <v>1</v>
      </c>
      <c r="E30" s="87"/>
      <c r="F30" s="99">
        <f t="shared" si="0"/>
        <v>0</v>
      </c>
    </row>
    <row r="31" spans="1:8" ht="43.5">
      <c r="A31" s="89" t="s">
        <v>184</v>
      </c>
      <c r="B31" s="88" t="s">
        <v>710</v>
      </c>
      <c r="C31" s="85" t="s">
        <v>5</v>
      </c>
      <c r="D31" s="86">
        <v>1</v>
      </c>
      <c r="E31" s="87"/>
      <c r="F31" s="99">
        <f t="shared" si="0"/>
        <v>0</v>
      </c>
    </row>
    <row r="32" spans="1:8" ht="43.5">
      <c r="A32" s="89" t="s">
        <v>185</v>
      </c>
      <c r="B32" s="88" t="s">
        <v>711</v>
      </c>
      <c r="C32" s="85" t="s">
        <v>5</v>
      </c>
      <c r="D32" s="86">
        <v>1</v>
      </c>
      <c r="E32" s="87"/>
      <c r="F32" s="99">
        <f t="shared" si="0"/>
        <v>0</v>
      </c>
    </row>
    <row r="33" spans="1:8">
      <c r="A33" s="83"/>
      <c r="B33" s="96"/>
      <c r="C33" s="104"/>
      <c r="D33" s="98"/>
      <c r="E33" s="105"/>
      <c r="F33" s="102"/>
    </row>
    <row r="34" spans="1:8" ht="377">
      <c r="A34" s="22" t="s">
        <v>803</v>
      </c>
      <c r="B34" s="23" t="s">
        <v>901</v>
      </c>
      <c r="C34" s="14"/>
      <c r="D34" s="24"/>
      <c r="E34" s="25"/>
      <c r="F34" s="33"/>
    </row>
    <row r="35" spans="1:8" ht="159.5">
      <c r="A35" s="22"/>
      <c r="B35" s="23" t="s">
        <v>3501</v>
      </c>
      <c r="C35" s="1"/>
      <c r="D35" s="1"/>
      <c r="E35" s="1"/>
      <c r="F35" s="1"/>
      <c r="H35" s="123"/>
    </row>
    <row r="36" spans="1:8">
      <c r="A36" s="22"/>
      <c r="B36" s="23" t="s">
        <v>714</v>
      </c>
      <c r="C36" s="14" t="s">
        <v>234</v>
      </c>
      <c r="D36" s="24">
        <v>2</v>
      </c>
      <c r="E36" s="25"/>
      <c r="F36" s="99">
        <f>D36*E36</f>
        <v>0</v>
      </c>
      <c r="H36" s="123"/>
    </row>
    <row r="37" spans="1:8">
      <c r="A37" s="22"/>
      <c r="B37" s="23"/>
      <c r="C37" s="14"/>
      <c r="D37" s="24"/>
      <c r="E37" s="25"/>
      <c r="F37" s="33"/>
    </row>
    <row r="38" spans="1:8" ht="72.5">
      <c r="A38" s="22" t="s">
        <v>804</v>
      </c>
      <c r="B38" s="23" t="s">
        <v>715</v>
      </c>
      <c r="C38" s="14"/>
      <c r="D38" s="24"/>
      <c r="E38" s="25"/>
      <c r="F38" s="33"/>
    </row>
    <row r="39" spans="1:8" ht="72.5">
      <c r="A39" s="22" t="s">
        <v>0</v>
      </c>
      <c r="B39" s="23" t="s">
        <v>716</v>
      </c>
      <c r="C39" s="14" t="s">
        <v>5</v>
      </c>
      <c r="D39" s="24">
        <v>11</v>
      </c>
      <c r="E39" s="25"/>
      <c r="F39" s="99">
        <f>D39*E39</f>
        <v>0</v>
      </c>
      <c r="H39" s="123"/>
    </row>
    <row r="40" spans="1:8" ht="72.5">
      <c r="A40" s="22" t="s">
        <v>1</v>
      </c>
      <c r="B40" s="23" t="s">
        <v>718</v>
      </c>
      <c r="C40" s="14" t="s">
        <v>2</v>
      </c>
      <c r="D40" s="24">
        <v>40</v>
      </c>
      <c r="E40" s="25"/>
      <c r="F40" s="99">
        <f>D40*E40</f>
        <v>0</v>
      </c>
      <c r="H40" s="123"/>
    </row>
    <row r="41" spans="1:8" ht="43.5">
      <c r="A41" s="22" t="s">
        <v>3</v>
      </c>
      <c r="B41" s="23" t="s">
        <v>717</v>
      </c>
      <c r="C41" s="14" t="s">
        <v>5</v>
      </c>
      <c r="D41" s="24">
        <v>1</v>
      </c>
      <c r="E41" s="25"/>
      <c r="F41" s="99">
        <f>D41*E41</f>
        <v>0</v>
      </c>
      <c r="H41" s="123"/>
    </row>
    <row r="42" spans="1:8" ht="72.5">
      <c r="A42" s="22" t="s">
        <v>4</v>
      </c>
      <c r="B42" s="23" t="s">
        <v>719</v>
      </c>
      <c r="C42" s="14" t="s">
        <v>5</v>
      </c>
      <c r="D42" s="24">
        <v>1</v>
      </c>
      <c r="E42" s="25"/>
      <c r="F42" s="99"/>
      <c r="H42" s="123"/>
    </row>
    <row r="43" spans="1:8">
      <c r="A43" s="22"/>
      <c r="B43" s="23"/>
      <c r="C43" s="14"/>
      <c r="D43" s="24"/>
      <c r="E43" s="25"/>
      <c r="F43" s="99"/>
      <c r="H43" s="123"/>
    </row>
    <row r="44" spans="1:8" ht="101.5">
      <c r="A44" s="22" t="s">
        <v>805</v>
      </c>
      <c r="B44" s="23" t="s">
        <v>720</v>
      </c>
      <c r="C44" s="14"/>
      <c r="D44" s="24"/>
      <c r="E44" s="25"/>
      <c r="F44" s="99"/>
      <c r="H44" s="123"/>
    </row>
    <row r="45" spans="1:8">
      <c r="A45" s="22" t="s">
        <v>0</v>
      </c>
      <c r="B45" s="23" t="s">
        <v>721</v>
      </c>
      <c r="C45" s="14" t="s">
        <v>2</v>
      </c>
      <c r="D45" s="24">
        <f>(2.3+7.3+3)*1.25</f>
        <v>15.75</v>
      </c>
      <c r="E45" s="25"/>
      <c r="F45" s="99">
        <f>D45*E45</f>
        <v>0</v>
      </c>
      <c r="H45" s="123"/>
    </row>
    <row r="46" spans="1:8">
      <c r="A46" s="22" t="s">
        <v>1</v>
      </c>
      <c r="B46" s="23" t="s">
        <v>722</v>
      </c>
      <c r="C46" s="14" t="s">
        <v>234</v>
      </c>
      <c r="D46" s="24">
        <v>1</v>
      </c>
      <c r="E46" s="25"/>
      <c r="F46" s="99">
        <f>D46*E46</f>
        <v>0</v>
      </c>
      <c r="H46" s="123"/>
    </row>
    <row r="47" spans="1:8" ht="29">
      <c r="A47" s="22" t="s">
        <v>3</v>
      </c>
      <c r="B47" s="23" t="s">
        <v>723</v>
      </c>
      <c r="C47" s="14" t="s">
        <v>5</v>
      </c>
      <c r="D47" s="24">
        <v>26</v>
      </c>
      <c r="E47" s="25"/>
      <c r="F47" s="99">
        <f>D47*E47</f>
        <v>0</v>
      </c>
      <c r="H47" s="123"/>
    </row>
    <row r="48" spans="1:8">
      <c r="A48" s="22" t="s">
        <v>4</v>
      </c>
      <c r="B48" s="23" t="s">
        <v>724</v>
      </c>
      <c r="C48" s="14" t="s">
        <v>6</v>
      </c>
      <c r="D48" s="24">
        <v>45</v>
      </c>
      <c r="E48" s="25"/>
      <c r="F48" s="99">
        <f>D48*E48</f>
        <v>0</v>
      </c>
      <c r="H48" s="123"/>
    </row>
    <row r="50" spans="1:8" ht="72.5">
      <c r="A50" s="22" t="s">
        <v>806</v>
      </c>
      <c r="B50" s="23" t="s">
        <v>730</v>
      </c>
      <c r="C50" s="14"/>
      <c r="D50" s="24"/>
      <c r="E50" s="25"/>
      <c r="F50" s="99"/>
      <c r="H50" s="123"/>
    </row>
    <row r="51" spans="1:8" ht="58">
      <c r="A51" s="22" t="s">
        <v>0</v>
      </c>
      <c r="B51" s="23" t="s">
        <v>726</v>
      </c>
      <c r="C51" s="14" t="s">
        <v>725</v>
      </c>
      <c r="D51" s="24">
        <v>1</v>
      </c>
      <c r="E51" s="25"/>
      <c r="F51" s="99">
        <f t="shared" ref="F51:F55" si="1">D51*E51</f>
        <v>0</v>
      </c>
      <c r="H51" s="123"/>
    </row>
    <row r="52" spans="1:8" ht="58">
      <c r="A52" s="22" t="s">
        <v>727</v>
      </c>
      <c r="B52" s="23" t="s">
        <v>728</v>
      </c>
      <c r="C52" s="14" t="s">
        <v>725</v>
      </c>
      <c r="D52" s="24">
        <v>1</v>
      </c>
      <c r="E52" s="25"/>
      <c r="F52" s="99">
        <f t="shared" si="1"/>
        <v>0</v>
      </c>
      <c r="H52" s="123"/>
    </row>
    <row r="53" spans="1:8" ht="58">
      <c r="A53" s="22" t="s">
        <v>3</v>
      </c>
      <c r="B53" s="23" t="s">
        <v>729</v>
      </c>
      <c r="C53" s="14" t="s">
        <v>6</v>
      </c>
      <c r="D53" s="24">
        <v>4</v>
      </c>
      <c r="E53" s="25"/>
      <c r="F53" s="99">
        <f t="shared" si="1"/>
        <v>0</v>
      </c>
      <c r="H53" s="123"/>
    </row>
    <row r="54" spans="1:8" ht="72.5">
      <c r="A54" s="22" t="s">
        <v>4</v>
      </c>
      <c r="B54" s="23" t="s">
        <v>732</v>
      </c>
      <c r="C54" s="14" t="s">
        <v>234</v>
      </c>
      <c r="D54" s="24">
        <v>1</v>
      </c>
      <c r="E54" s="25"/>
      <c r="F54" s="99">
        <f t="shared" si="1"/>
        <v>0</v>
      </c>
      <c r="H54" s="123"/>
    </row>
    <row r="55" spans="1:8" ht="29">
      <c r="A55" s="22" t="s">
        <v>184</v>
      </c>
      <c r="B55" s="23" t="s">
        <v>731</v>
      </c>
      <c r="C55" s="14" t="s">
        <v>6</v>
      </c>
      <c r="D55" s="24">
        <v>20</v>
      </c>
      <c r="E55" s="25"/>
      <c r="F55" s="99">
        <f t="shared" si="1"/>
        <v>0</v>
      </c>
      <c r="H55" s="123"/>
    </row>
    <row r="56" spans="1:8">
      <c r="A56" s="22"/>
      <c r="B56" s="23"/>
      <c r="C56" s="14"/>
      <c r="D56" s="24"/>
      <c r="E56" s="25"/>
      <c r="F56" s="99"/>
      <c r="H56" s="123"/>
    </row>
    <row r="57" spans="1:8" ht="196">
      <c r="A57" s="2" t="s">
        <v>807</v>
      </c>
      <c r="B57" s="2" t="s">
        <v>740</v>
      </c>
      <c r="D57" s="82"/>
      <c r="E57" s="3"/>
      <c r="F57" s="34"/>
    </row>
    <row r="58" spans="1:8" ht="56">
      <c r="A58" s="2" t="s">
        <v>0</v>
      </c>
      <c r="B58" s="2" t="s">
        <v>736</v>
      </c>
      <c r="C58" s="13" t="s">
        <v>5</v>
      </c>
      <c r="D58" s="82">
        <v>1</v>
      </c>
      <c r="E58" s="3"/>
      <c r="F58" s="34"/>
    </row>
    <row r="59" spans="1:8" ht="42">
      <c r="A59" s="2" t="s">
        <v>1</v>
      </c>
      <c r="B59" s="2" t="s">
        <v>737</v>
      </c>
      <c r="C59" s="13" t="s">
        <v>5</v>
      </c>
      <c r="D59" s="82">
        <v>1</v>
      </c>
      <c r="E59" s="3"/>
      <c r="F59" s="34"/>
    </row>
    <row r="60" spans="1:8" ht="28">
      <c r="A60" s="2" t="s">
        <v>3</v>
      </c>
      <c r="B60" s="2" t="s">
        <v>738</v>
      </c>
      <c r="C60" s="13" t="s">
        <v>5</v>
      </c>
      <c r="D60" s="82">
        <v>1</v>
      </c>
      <c r="E60" s="3"/>
      <c r="F60" s="34"/>
    </row>
    <row r="61" spans="1:8" ht="42">
      <c r="A61" s="2" t="s">
        <v>185</v>
      </c>
      <c r="B61" s="2" t="s">
        <v>739</v>
      </c>
      <c r="C61" s="13" t="s">
        <v>5</v>
      </c>
      <c r="D61" s="82">
        <v>1</v>
      </c>
      <c r="E61" s="3"/>
      <c r="F61" s="34"/>
    </row>
    <row r="62" spans="1:8">
      <c r="B62" s="2"/>
      <c r="D62" s="82"/>
      <c r="E62" s="3"/>
      <c r="F62" s="34"/>
    </row>
    <row r="63" spans="1:8" ht="145">
      <c r="A63" s="22" t="s">
        <v>808</v>
      </c>
      <c r="B63" s="23" t="s">
        <v>734</v>
      </c>
      <c r="C63" s="14"/>
      <c r="D63" s="24"/>
      <c r="E63" s="25"/>
      <c r="F63" s="99"/>
      <c r="H63" s="123"/>
    </row>
    <row r="64" spans="1:8">
      <c r="A64" s="22"/>
      <c r="B64" s="23" t="s">
        <v>733</v>
      </c>
      <c r="C64" s="14" t="s">
        <v>5</v>
      </c>
      <c r="D64" s="24">
        <v>5</v>
      </c>
      <c r="E64" s="25"/>
      <c r="F64" s="99">
        <f t="shared" ref="F64" si="2">D64*E64</f>
        <v>0</v>
      </c>
    </row>
    <row r="65" spans="1:6" ht="15" thickBot="1">
      <c r="A65" s="22"/>
      <c r="B65" s="23"/>
      <c r="C65" s="14"/>
      <c r="D65" s="24"/>
      <c r="E65" s="25">
        <v>0</v>
      </c>
      <c r="F65" s="33"/>
    </row>
    <row r="66" spans="1:6" ht="15" thickBot="1">
      <c r="A66" s="22"/>
      <c r="B66" s="28" t="s">
        <v>809</v>
      </c>
      <c r="C66" s="29"/>
      <c r="D66" s="30"/>
      <c r="E66" s="30">
        <v>0</v>
      </c>
      <c r="F66" s="103">
        <f>SUM(F12:F41)</f>
        <v>0</v>
      </c>
    </row>
    <row r="67" spans="1:6">
      <c r="A67" s="22"/>
      <c r="B67" s="23"/>
      <c r="C67" s="14"/>
      <c r="D67" s="24"/>
      <c r="E67" s="25">
        <v>0</v>
      </c>
      <c r="F67" s="33"/>
    </row>
  </sheetData>
  <conditionalFormatting sqref="F7:F9">
    <cfRule type="cellIs" dxfId="50" priority="1" operator="equal">
      <formula>0</formula>
    </cfRule>
  </conditionalFormatting>
  <conditionalFormatting sqref="F57:F62">
    <cfRule type="cellIs" dxfId="49" priority="3" operator="equal">
      <formula>0</formula>
    </cfRule>
  </conditionalFormatting>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F914-70B1-4833-B85F-056323E75C66}">
  <dimension ref="A1:H23"/>
  <sheetViews>
    <sheetView showZeros="0" view="pageLayout" topLeftCell="A12" zoomScale="115" zoomScaleNormal="85" zoomScaleSheetLayoutView="85" zoomScalePageLayoutView="115" workbookViewId="0">
      <selection activeCell="E21" sqref="E3:E21"/>
    </sheetView>
  </sheetViews>
  <sheetFormatPr defaultColWidth="9.1796875" defaultRowHeight="14.5"/>
  <cols>
    <col min="1" max="1" width="7" style="2" customWidth="1"/>
    <col min="2" max="2" width="36" style="4" customWidth="1"/>
    <col min="3" max="3" width="7.1796875" style="13" customWidth="1"/>
    <col min="4" max="4" width="9.26953125" style="5" customWidth="1"/>
    <col min="5" max="5" width="11.26953125" style="34" customWidth="1"/>
    <col min="6" max="6" width="14.7265625" style="3" customWidth="1"/>
    <col min="7" max="7" width="1.81640625" style="1" customWidth="1"/>
    <col min="8" max="16384" width="9.1796875" style="1"/>
  </cols>
  <sheetData>
    <row r="1" spans="1:8" customFormat="1" ht="20">
      <c r="A1" s="6" t="s">
        <v>140</v>
      </c>
      <c r="B1" s="6" t="s">
        <v>141</v>
      </c>
      <c r="C1" s="6" t="s">
        <v>145</v>
      </c>
      <c r="D1" s="19" t="s">
        <v>142</v>
      </c>
      <c r="E1" s="43" t="s">
        <v>143</v>
      </c>
      <c r="F1" s="7" t="s">
        <v>144</v>
      </c>
      <c r="G1" s="1"/>
    </row>
    <row r="2" spans="1:8">
      <c r="A2" s="8"/>
      <c r="B2" s="8"/>
      <c r="C2" s="15"/>
      <c r="D2" s="11"/>
      <c r="E2" s="11"/>
      <c r="F2" s="9"/>
      <c r="G2" s="16"/>
    </row>
    <row r="3" spans="1:8" ht="58">
      <c r="A3" s="8"/>
      <c r="B3" s="21" t="s">
        <v>226</v>
      </c>
      <c r="C3" s="15"/>
      <c r="D3" s="11"/>
      <c r="E3" s="11"/>
      <c r="F3" s="9"/>
    </row>
    <row r="4" spans="1:8">
      <c r="A4" s="22"/>
      <c r="B4" s="23"/>
      <c r="C4" s="14"/>
      <c r="D4" s="24"/>
      <c r="E4" s="25"/>
      <c r="F4" s="25"/>
    </row>
    <row r="5" spans="1:8">
      <c r="A5" s="26" t="s">
        <v>458</v>
      </c>
      <c r="B5" s="27" t="s">
        <v>201</v>
      </c>
      <c r="C5" s="14"/>
      <c r="D5" s="24"/>
      <c r="E5" s="25"/>
      <c r="F5" s="25"/>
    </row>
    <row r="6" spans="1:8">
      <c r="A6" s="22"/>
      <c r="B6" s="23"/>
      <c r="C6" s="14"/>
      <c r="D6" s="24"/>
      <c r="E6" s="25"/>
      <c r="F6" s="25"/>
    </row>
    <row r="7" spans="1:8" ht="105.75" customHeight="1">
      <c r="A7" s="22" t="s">
        <v>358</v>
      </c>
      <c r="B7" s="23" t="s">
        <v>505</v>
      </c>
      <c r="C7" s="14"/>
      <c r="D7" s="24"/>
      <c r="E7" s="25"/>
      <c r="F7" s="25"/>
    </row>
    <row r="8" spans="1:8">
      <c r="A8" s="22"/>
      <c r="B8" s="23" t="s">
        <v>438</v>
      </c>
      <c r="C8" s="14" t="s">
        <v>2</v>
      </c>
      <c r="D8" s="24">
        <f>D18/3*2+D15</f>
        <v>1675.8914833333329</v>
      </c>
      <c r="E8" s="25"/>
      <c r="F8" s="47">
        <f t="shared" ref="F8" si="0">D8*E8</f>
        <v>0</v>
      </c>
      <c r="H8" s="123"/>
    </row>
    <row r="9" spans="1:8">
      <c r="A9" s="22"/>
      <c r="B9" s="23"/>
      <c r="C9" s="14"/>
      <c r="D9" s="24"/>
      <c r="E9" s="25"/>
      <c r="F9" s="25"/>
    </row>
    <row r="10" spans="1:8" ht="116">
      <c r="A10" s="22" t="s">
        <v>359</v>
      </c>
      <c r="B10" s="23" t="s">
        <v>497</v>
      </c>
      <c r="C10" s="14"/>
      <c r="D10" s="24"/>
      <c r="E10" s="25"/>
      <c r="F10" s="25"/>
    </row>
    <row r="11" spans="1:8" ht="29">
      <c r="A11" s="62" t="s">
        <v>198</v>
      </c>
      <c r="B11" s="42" t="s">
        <v>503</v>
      </c>
      <c r="C11" s="45" t="s">
        <v>2</v>
      </c>
      <c r="D11" s="46">
        <f>120*1.1</f>
        <v>132</v>
      </c>
      <c r="E11" s="47"/>
      <c r="F11" s="47">
        <f t="shared" ref="F11:F21" si="1">D11*E11</f>
        <v>0</v>
      </c>
      <c r="H11" s="123"/>
    </row>
    <row r="12" spans="1:8" ht="43.5">
      <c r="A12" s="62" t="s">
        <v>199</v>
      </c>
      <c r="B12" s="42" t="s">
        <v>502</v>
      </c>
      <c r="C12" s="45" t="s">
        <v>2</v>
      </c>
      <c r="D12" s="46">
        <f>176.72*1.15</f>
        <v>203.22799999999998</v>
      </c>
      <c r="E12" s="47"/>
      <c r="F12" s="47">
        <f t="shared" si="1"/>
        <v>0</v>
      </c>
      <c r="H12" s="123"/>
    </row>
    <row r="13" spans="1:8" ht="48" customHeight="1">
      <c r="A13" s="62" t="s">
        <v>493</v>
      </c>
      <c r="B13" s="42" t="s">
        <v>494</v>
      </c>
      <c r="C13" s="45" t="s">
        <v>2</v>
      </c>
      <c r="D13" s="46">
        <f>(69+54.62+150.4+83.66+78.991+100.43)*1.15</f>
        <v>617.66614999999979</v>
      </c>
      <c r="E13" s="47"/>
      <c r="F13" s="47">
        <f t="shared" si="1"/>
        <v>0</v>
      </c>
      <c r="H13" s="123"/>
    </row>
    <row r="14" spans="1:8" ht="29">
      <c r="A14" s="62" t="s">
        <v>500</v>
      </c>
      <c r="B14" s="42" t="s">
        <v>501</v>
      </c>
      <c r="C14" s="45" t="s">
        <v>2</v>
      </c>
      <c r="D14" s="46">
        <f>(2+12.43+2.23+2+2.3+1.8+2.3+3.53+3.24+3.53)*1.15</f>
        <v>40.664000000000001</v>
      </c>
      <c r="E14" s="47"/>
      <c r="F14" s="47">
        <f t="shared" ref="F14" si="2">D14*E14</f>
        <v>0</v>
      </c>
      <c r="H14" s="123"/>
    </row>
    <row r="15" spans="1:8" ht="29">
      <c r="A15" s="62" t="s">
        <v>1</v>
      </c>
      <c r="B15" s="42" t="s">
        <v>202</v>
      </c>
      <c r="C15" s="45" t="s">
        <v>2</v>
      </c>
      <c r="D15" s="46">
        <f>D14+D13+D12+D11</f>
        <v>993.55814999999973</v>
      </c>
      <c r="E15" s="47"/>
      <c r="F15" s="47">
        <f t="shared" si="1"/>
        <v>0</v>
      </c>
      <c r="H15" s="123"/>
    </row>
    <row r="16" spans="1:8">
      <c r="A16" s="62" t="s">
        <v>3</v>
      </c>
      <c r="B16" s="42" t="s">
        <v>504</v>
      </c>
      <c r="C16" s="45" t="s">
        <v>6</v>
      </c>
      <c r="D16" s="46">
        <f>443*1.15</f>
        <v>509.45</v>
      </c>
      <c r="E16" s="47"/>
      <c r="F16" s="47">
        <f t="shared" si="1"/>
        <v>0</v>
      </c>
      <c r="H16" s="123"/>
    </row>
    <row r="17" spans="1:8" ht="29">
      <c r="A17" s="62" t="s">
        <v>4</v>
      </c>
      <c r="B17" s="42" t="s">
        <v>203</v>
      </c>
      <c r="C17" s="45" t="s">
        <v>6</v>
      </c>
      <c r="D17" s="46">
        <f>D16</f>
        <v>509.45</v>
      </c>
      <c r="E17" s="47"/>
      <c r="F17" s="47">
        <f t="shared" si="1"/>
        <v>0</v>
      </c>
      <c r="H17" s="123"/>
    </row>
    <row r="18" spans="1:8" ht="29">
      <c r="A18" s="62" t="s">
        <v>354</v>
      </c>
      <c r="B18" s="42" t="s">
        <v>495</v>
      </c>
      <c r="C18" s="45" t="s">
        <v>2</v>
      </c>
      <c r="D18" s="46">
        <f>890*1.15</f>
        <v>1023.4999999999999</v>
      </c>
      <c r="E18" s="47"/>
      <c r="F18" s="47">
        <f t="shared" si="1"/>
        <v>0</v>
      </c>
      <c r="H18" s="123"/>
    </row>
    <row r="19" spans="1:8" ht="29">
      <c r="A19" s="62" t="s">
        <v>185</v>
      </c>
      <c r="B19" s="42" t="s">
        <v>496</v>
      </c>
      <c r="C19" s="45" t="s">
        <v>2</v>
      </c>
      <c r="D19" s="46">
        <f>D18</f>
        <v>1023.4999999999999</v>
      </c>
      <c r="E19" s="47"/>
      <c r="F19" s="47">
        <f t="shared" si="1"/>
        <v>0</v>
      </c>
      <c r="H19" s="123"/>
    </row>
    <row r="20" spans="1:8">
      <c r="A20" s="62" t="s">
        <v>243</v>
      </c>
      <c r="B20" s="1" t="s">
        <v>498</v>
      </c>
      <c r="C20" s="14" t="s">
        <v>6</v>
      </c>
      <c r="D20">
        <v>120</v>
      </c>
      <c r="E20" s="33"/>
      <c r="F20" s="25">
        <f t="shared" si="1"/>
        <v>0</v>
      </c>
      <c r="H20" s="123"/>
    </row>
    <row r="21" spans="1:8">
      <c r="A21" s="62" t="s">
        <v>244</v>
      </c>
      <c r="B21" s="1" t="s">
        <v>499</v>
      </c>
      <c r="C21" s="14" t="s">
        <v>6</v>
      </c>
      <c r="D21">
        <v>48</v>
      </c>
      <c r="E21" s="33"/>
      <c r="F21" s="25">
        <f t="shared" si="1"/>
        <v>0</v>
      </c>
    </row>
    <row r="22" spans="1:8" ht="15" thickBot="1">
      <c r="A22" s="22"/>
      <c r="B22" s="23"/>
      <c r="C22" s="14"/>
      <c r="D22" s="24"/>
      <c r="E22" s="25">
        <v>0</v>
      </c>
      <c r="F22" s="25"/>
    </row>
    <row r="23" spans="1:8" ht="15" thickBot="1">
      <c r="A23" s="22"/>
      <c r="B23" s="28" t="s">
        <v>810</v>
      </c>
      <c r="C23" s="29"/>
      <c r="D23" s="30"/>
      <c r="E23" s="30">
        <v>0</v>
      </c>
      <c r="F23" s="31">
        <f>SUM(F5:F21)</f>
        <v>0</v>
      </c>
    </row>
  </sheetData>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431C6-2883-4D25-B1DF-4DC122DB1DF8}">
  <dimension ref="A1:H21"/>
  <sheetViews>
    <sheetView showZeros="0" view="pageLayout" zoomScale="115" zoomScaleNormal="85" zoomScaleSheetLayoutView="85" zoomScalePageLayoutView="115" workbookViewId="0">
      <selection activeCell="E6" sqref="E6:E20"/>
    </sheetView>
  </sheetViews>
  <sheetFormatPr defaultColWidth="9.1796875" defaultRowHeight="14.5"/>
  <cols>
    <col min="1" max="1" width="7" style="2" customWidth="1"/>
    <col min="2" max="2" width="36" style="4" customWidth="1"/>
    <col min="3" max="3" width="7.1796875" style="13" customWidth="1"/>
    <col min="4" max="4" width="9.26953125" style="5" customWidth="1"/>
    <col min="5" max="5" width="11.26953125" style="34" customWidth="1"/>
    <col min="6" max="6" width="14.7265625" style="3" customWidth="1"/>
    <col min="7" max="7" width="1.81640625" style="1" customWidth="1"/>
    <col min="8" max="16384" width="9.1796875" style="1"/>
  </cols>
  <sheetData>
    <row r="1" spans="1:8" customFormat="1" ht="20">
      <c r="A1" s="6" t="s">
        <v>140</v>
      </c>
      <c r="B1" s="6" t="s">
        <v>141</v>
      </c>
      <c r="C1" s="6" t="s">
        <v>145</v>
      </c>
      <c r="D1" s="19" t="s">
        <v>142</v>
      </c>
      <c r="E1" s="43" t="s">
        <v>143</v>
      </c>
      <c r="F1" s="7" t="s">
        <v>144</v>
      </c>
      <c r="G1" s="1"/>
    </row>
    <row r="2" spans="1:8">
      <c r="A2" s="51"/>
      <c r="B2" s="51"/>
      <c r="C2" s="72"/>
      <c r="D2" s="73"/>
      <c r="E2" s="73"/>
      <c r="F2" s="74"/>
      <c r="G2" s="16"/>
    </row>
    <row r="3" spans="1:8" ht="58">
      <c r="A3" s="51"/>
      <c r="B3" s="70" t="s">
        <v>226</v>
      </c>
      <c r="C3" s="72"/>
      <c r="D3" s="73"/>
      <c r="E3" s="73"/>
      <c r="F3" s="74"/>
    </row>
    <row r="4" spans="1:8">
      <c r="A4" s="75" t="s">
        <v>360</v>
      </c>
      <c r="B4" s="71" t="s">
        <v>205</v>
      </c>
      <c r="C4" s="45"/>
      <c r="D4" s="46"/>
      <c r="E4" s="47"/>
      <c r="F4" s="47"/>
    </row>
    <row r="5" spans="1:8">
      <c r="A5" s="62"/>
      <c r="B5" s="42"/>
      <c r="C5" s="45"/>
      <c r="D5" s="46"/>
      <c r="E5" s="47">
        <v>0</v>
      </c>
      <c r="F5" s="47"/>
    </row>
    <row r="6" spans="1:8" ht="246.5">
      <c r="A6" s="62" t="s">
        <v>361</v>
      </c>
      <c r="B6" s="42" t="s">
        <v>486</v>
      </c>
      <c r="C6" s="45"/>
      <c r="D6" s="46"/>
      <c r="E6" s="47"/>
      <c r="F6" s="47"/>
    </row>
    <row r="7" spans="1:8" ht="29">
      <c r="A7" s="62" t="s">
        <v>0</v>
      </c>
      <c r="B7" s="42" t="s">
        <v>482</v>
      </c>
      <c r="C7" s="45" t="s">
        <v>2</v>
      </c>
      <c r="D7" s="46">
        <f>1530*1.15</f>
        <v>1759.4999999999998</v>
      </c>
      <c r="E7" s="47"/>
      <c r="F7" s="47">
        <f>D7*E7</f>
        <v>0</v>
      </c>
      <c r="H7" s="123"/>
    </row>
    <row r="8" spans="1:8" ht="29">
      <c r="A8" s="62" t="s">
        <v>1</v>
      </c>
      <c r="B8" s="42" t="s">
        <v>483</v>
      </c>
      <c r="C8" s="45" t="s">
        <v>2</v>
      </c>
      <c r="D8" s="46">
        <f>1530*1.15</f>
        <v>1759.4999999999998</v>
      </c>
      <c r="E8" s="47"/>
      <c r="F8" s="47">
        <f>D8*E8</f>
        <v>0</v>
      </c>
      <c r="H8" s="123"/>
    </row>
    <row r="9" spans="1:8" ht="58">
      <c r="A9" s="62" t="s">
        <v>3</v>
      </c>
      <c r="B9" s="42" t="s">
        <v>484</v>
      </c>
      <c r="C9" s="45" t="s">
        <v>2</v>
      </c>
      <c r="D9" s="46">
        <f>1530*1.15*2</f>
        <v>3518.9999999999995</v>
      </c>
      <c r="E9" s="47"/>
      <c r="F9" s="47">
        <f>D9*E9</f>
        <v>0</v>
      </c>
      <c r="H9" s="123"/>
    </row>
    <row r="10" spans="1:8">
      <c r="A10" s="62"/>
      <c r="B10" s="42"/>
      <c r="C10" s="45"/>
      <c r="D10" s="46"/>
      <c r="E10" s="47"/>
      <c r="F10" s="47"/>
    </row>
    <row r="11" spans="1:8" ht="78.75" customHeight="1">
      <c r="A11" s="62" t="s">
        <v>362</v>
      </c>
      <c r="B11" s="42" t="s">
        <v>489</v>
      </c>
      <c r="C11" s="45"/>
      <c r="D11" s="46"/>
      <c r="E11" s="47"/>
      <c r="F11" s="47"/>
    </row>
    <row r="12" spans="1:8" ht="58">
      <c r="A12" s="62"/>
      <c r="B12" s="42" t="s">
        <v>487</v>
      </c>
      <c r="C12" s="45"/>
      <c r="D12" s="46"/>
      <c r="E12" s="47"/>
      <c r="F12" s="47"/>
    </row>
    <row r="13" spans="1:8" ht="43.5">
      <c r="A13" s="62" t="s">
        <v>0</v>
      </c>
      <c r="B13" s="42" t="s">
        <v>490</v>
      </c>
      <c r="C13" s="45" t="s">
        <v>2</v>
      </c>
      <c r="D13" s="46">
        <f>D7</f>
        <v>1759.4999999999998</v>
      </c>
      <c r="E13" s="47"/>
      <c r="F13" s="47">
        <f>D13*E13</f>
        <v>0</v>
      </c>
      <c r="H13" s="123"/>
    </row>
    <row r="14" spans="1:8" ht="29">
      <c r="A14" s="62" t="s">
        <v>1</v>
      </c>
      <c r="B14" s="42" t="s">
        <v>485</v>
      </c>
      <c r="C14" s="45" t="s">
        <v>2</v>
      </c>
      <c r="D14" s="46">
        <f>D13</f>
        <v>1759.4999999999998</v>
      </c>
      <c r="E14" s="47"/>
      <c r="F14" s="47">
        <f>D14*E14</f>
        <v>0</v>
      </c>
      <c r="H14" s="123"/>
    </row>
    <row r="15" spans="1:8">
      <c r="A15" s="62"/>
      <c r="B15" s="42"/>
      <c r="C15" s="45"/>
      <c r="D15" s="46"/>
      <c r="E15" s="47"/>
      <c r="F15" s="47"/>
    </row>
    <row r="16" spans="1:8" ht="43.5">
      <c r="A16" s="62" t="s">
        <v>295</v>
      </c>
      <c r="B16" s="42" t="s">
        <v>491</v>
      </c>
      <c r="C16" s="48"/>
      <c r="D16" s="48"/>
      <c r="E16" s="48"/>
      <c r="F16" s="48"/>
    </row>
    <row r="17" spans="1:8" ht="29">
      <c r="A17" s="62" t="s">
        <v>0</v>
      </c>
      <c r="B17" s="42" t="s">
        <v>488</v>
      </c>
      <c r="C17" s="45" t="s">
        <v>6</v>
      </c>
      <c r="D17" s="46">
        <f>1270*1.1</f>
        <v>1397</v>
      </c>
      <c r="E17" s="47"/>
      <c r="F17" s="47">
        <f>D17*E17</f>
        <v>0</v>
      </c>
      <c r="H17" s="123"/>
    </row>
    <row r="18" spans="1:8">
      <c r="A18" s="62" t="s">
        <v>1</v>
      </c>
      <c r="B18" s="42" t="s">
        <v>492</v>
      </c>
      <c r="C18" s="45" t="s">
        <v>6</v>
      </c>
      <c r="D18" s="46">
        <f>D17</f>
        <v>1397</v>
      </c>
      <c r="E18" s="47"/>
      <c r="F18" s="47">
        <f>D18*E18</f>
        <v>0</v>
      </c>
      <c r="H18" s="123"/>
    </row>
    <row r="19" spans="1:8">
      <c r="A19" s="62"/>
      <c r="B19" s="42"/>
      <c r="C19" s="45"/>
      <c r="D19" s="46"/>
      <c r="E19" s="47"/>
      <c r="F19" s="47"/>
    </row>
    <row r="20" spans="1:8" ht="15" thickBot="1">
      <c r="A20" s="62"/>
      <c r="B20" s="42"/>
      <c r="C20" s="45"/>
      <c r="D20" s="46"/>
      <c r="E20" s="47"/>
      <c r="F20" s="47"/>
    </row>
    <row r="21" spans="1:8" ht="15" thickBot="1">
      <c r="A21" s="62"/>
      <c r="B21" s="77" t="s">
        <v>811</v>
      </c>
      <c r="C21" s="78"/>
      <c r="D21" s="79"/>
      <c r="E21" s="79">
        <v>0</v>
      </c>
      <c r="F21" s="80">
        <f>SUM(F7:F19)</f>
        <v>0</v>
      </c>
    </row>
  </sheetData>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39C52-EB46-41C8-BA6D-291D79BD4282}">
  <dimension ref="A1:M34"/>
  <sheetViews>
    <sheetView showZeros="0" view="pageLayout" zoomScale="115" zoomScaleNormal="85" zoomScaleSheetLayoutView="85" zoomScalePageLayoutView="115" workbookViewId="0">
      <selection activeCell="E5" sqref="E5:E31"/>
    </sheetView>
  </sheetViews>
  <sheetFormatPr defaultColWidth="9.1796875" defaultRowHeight="14.5"/>
  <cols>
    <col min="1" max="1" width="7" style="2" customWidth="1"/>
    <col min="2" max="2" width="36" style="4" customWidth="1"/>
    <col min="3" max="3" width="7.1796875" style="13" customWidth="1"/>
    <col min="4" max="4" width="10.453125" style="5" customWidth="1"/>
    <col min="5" max="5" width="11.26953125" style="34" customWidth="1"/>
    <col min="6" max="6" width="14.7265625" style="3" customWidth="1"/>
    <col min="7" max="7" width="1.81640625" style="1" customWidth="1"/>
    <col min="8" max="16384" width="9.1796875" style="1"/>
  </cols>
  <sheetData>
    <row r="1" spans="1:13" customFormat="1" ht="20">
      <c r="A1" s="6" t="s">
        <v>140</v>
      </c>
      <c r="B1" s="6" t="s">
        <v>141</v>
      </c>
      <c r="C1" s="6" t="s">
        <v>145</v>
      </c>
      <c r="D1" s="19" t="s">
        <v>142</v>
      </c>
      <c r="E1" s="43" t="s">
        <v>143</v>
      </c>
      <c r="F1" s="7" t="s">
        <v>144</v>
      </c>
      <c r="G1" s="1"/>
    </row>
    <row r="2" spans="1:13">
      <c r="A2" s="8"/>
      <c r="B2" s="8"/>
      <c r="C2" s="15"/>
      <c r="D2" s="11"/>
      <c r="E2" s="11"/>
      <c r="F2" s="9"/>
      <c r="G2" s="16"/>
    </row>
    <row r="3" spans="1:13" ht="58">
      <c r="A3" s="8"/>
      <c r="B3" s="21" t="s">
        <v>226</v>
      </c>
      <c r="C3" s="15"/>
      <c r="D3" s="11"/>
      <c r="E3" s="11"/>
      <c r="F3" s="9"/>
    </row>
    <row r="4" spans="1:13">
      <c r="A4" s="26" t="s">
        <v>369</v>
      </c>
      <c r="B4" s="27" t="s">
        <v>208</v>
      </c>
      <c r="C4" s="14"/>
      <c r="D4" s="25"/>
      <c r="E4" s="25"/>
      <c r="F4" s="25"/>
    </row>
    <row r="5" spans="1:13">
      <c r="A5" s="22"/>
      <c r="B5" s="23"/>
      <c r="C5" s="14"/>
      <c r="D5" s="25"/>
      <c r="E5" s="25"/>
      <c r="F5" s="25"/>
    </row>
    <row r="6" spans="1:13" ht="101.5">
      <c r="A6" s="22" t="s">
        <v>370</v>
      </c>
      <c r="B6" s="23" t="s">
        <v>210</v>
      </c>
      <c r="C6" s="14"/>
      <c r="D6" s="25"/>
      <c r="E6" s="25"/>
      <c r="F6" s="25"/>
    </row>
    <row r="7" spans="1:13">
      <c r="A7" s="22" t="s">
        <v>0</v>
      </c>
      <c r="B7" s="23" t="s">
        <v>211</v>
      </c>
      <c r="C7" s="14" t="s">
        <v>2</v>
      </c>
      <c r="D7" s="47">
        <v>300</v>
      </c>
      <c r="E7" s="25"/>
      <c r="F7" s="25">
        <f>D7*E7</f>
        <v>0</v>
      </c>
      <c r="H7" s="123"/>
    </row>
    <row r="8" spans="1:13">
      <c r="A8" s="22" t="s">
        <v>1</v>
      </c>
      <c r="B8" s="23" t="s">
        <v>212</v>
      </c>
      <c r="C8" s="14" t="s">
        <v>2</v>
      </c>
      <c r="D8" s="47">
        <v>9500</v>
      </c>
      <c r="E8" s="25"/>
      <c r="F8" s="25">
        <f>D8*E8</f>
        <v>0</v>
      </c>
      <c r="H8" s="123"/>
    </row>
    <row r="9" spans="1:13">
      <c r="A9" s="22" t="s">
        <v>3</v>
      </c>
      <c r="B9" s="23" t="s">
        <v>213</v>
      </c>
      <c r="C9" s="14" t="s">
        <v>2</v>
      </c>
      <c r="D9" s="47">
        <f>D11-600+300</f>
        <v>9200</v>
      </c>
      <c r="E9" s="25"/>
      <c r="F9" s="25">
        <f>D9*E9</f>
        <v>0</v>
      </c>
      <c r="H9" s="123"/>
    </row>
    <row r="10" spans="1:13">
      <c r="A10" s="62" t="s">
        <v>4</v>
      </c>
      <c r="B10" s="42" t="s">
        <v>214</v>
      </c>
      <c r="C10" s="45" t="s">
        <v>2</v>
      </c>
      <c r="D10" s="47">
        <v>250</v>
      </c>
      <c r="E10" s="47"/>
      <c r="F10" s="47">
        <f>D10*E10</f>
        <v>0</v>
      </c>
      <c r="H10" s="123"/>
    </row>
    <row r="11" spans="1:13">
      <c r="A11" s="22" t="s">
        <v>184</v>
      </c>
      <c r="B11" s="23" t="s">
        <v>215</v>
      </c>
      <c r="C11" s="14" t="s">
        <v>2</v>
      </c>
      <c r="D11" s="47">
        <v>9500</v>
      </c>
      <c r="E11" s="25"/>
      <c r="F11" s="25">
        <f>D11*E11</f>
        <v>0</v>
      </c>
      <c r="H11" s="123"/>
      <c r="M11" s="24"/>
    </row>
    <row r="12" spans="1:13">
      <c r="A12" s="22"/>
      <c r="B12" s="23"/>
      <c r="C12" s="14"/>
      <c r="D12" s="124"/>
      <c r="E12" s="25"/>
      <c r="F12" s="25"/>
    </row>
    <row r="13" spans="1:13" ht="43.5">
      <c r="A13" s="22" t="s">
        <v>371</v>
      </c>
      <c r="B13" s="23" t="s">
        <v>217</v>
      </c>
      <c r="C13" s="14"/>
      <c r="D13" s="124"/>
      <c r="E13" s="25"/>
      <c r="F13" s="25"/>
    </row>
    <row r="14" spans="1:13">
      <c r="A14" s="22"/>
      <c r="B14" s="23"/>
      <c r="C14" s="14" t="s">
        <v>2</v>
      </c>
      <c r="D14" s="47">
        <f>207*1.1</f>
        <v>227.70000000000002</v>
      </c>
      <c r="E14" s="25"/>
      <c r="F14" s="25">
        <f>D14*E14</f>
        <v>0</v>
      </c>
      <c r="H14" s="123"/>
    </row>
    <row r="15" spans="1:13">
      <c r="A15" s="22"/>
      <c r="B15" s="23"/>
      <c r="C15" s="14"/>
      <c r="D15" s="124"/>
      <c r="E15" s="25"/>
      <c r="F15" s="25"/>
    </row>
    <row r="16" spans="1:13" ht="72.5">
      <c r="A16" s="22" t="s">
        <v>372</v>
      </c>
      <c r="B16" s="23" t="s">
        <v>363</v>
      </c>
      <c r="C16" s="14"/>
      <c r="D16" s="124"/>
      <c r="E16" s="25"/>
      <c r="F16" s="25"/>
    </row>
    <row r="17" spans="1:8">
      <c r="A17" s="22" t="s">
        <v>0</v>
      </c>
      <c r="B17" s="23" t="s">
        <v>721</v>
      </c>
      <c r="C17" s="14" t="s">
        <v>2</v>
      </c>
      <c r="D17" s="24">
        <f>(2.3+7.3+3)*1.25</f>
        <v>15.75</v>
      </c>
      <c r="E17" s="25"/>
      <c r="F17" s="99">
        <f t="shared" ref="F17:F22" si="0">D17*E17</f>
        <v>0</v>
      </c>
      <c r="H17" s="123"/>
    </row>
    <row r="18" spans="1:8">
      <c r="A18" s="22" t="s">
        <v>1</v>
      </c>
      <c r="B18" s="23" t="s">
        <v>722</v>
      </c>
      <c r="C18" s="14" t="s">
        <v>2</v>
      </c>
      <c r="D18" s="24">
        <v>5</v>
      </c>
      <c r="E18" s="25"/>
      <c r="F18" s="99">
        <f t="shared" si="0"/>
        <v>0</v>
      </c>
      <c r="H18" s="123"/>
    </row>
    <row r="19" spans="1:8">
      <c r="A19" s="22" t="s">
        <v>3</v>
      </c>
      <c r="B19" s="23" t="s">
        <v>906</v>
      </c>
      <c r="C19" s="14" t="s">
        <v>2</v>
      </c>
      <c r="D19" s="24">
        <v>30</v>
      </c>
      <c r="E19" s="25"/>
      <c r="F19" s="99">
        <f t="shared" si="0"/>
        <v>0</v>
      </c>
      <c r="H19" s="123"/>
    </row>
    <row r="20" spans="1:8">
      <c r="A20" s="22" t="s">
        <v>4</v>
      </c>
      <c r="B20" s="23" t="s">
        <v>724</v>
      </c>
      <c r="C20" s="14" t="s">
        <v>6</v>
      </c>
      <c r="D20" s="24">
        <f>45*2</f>
        <v>90</v>
      </c>
      <c r="E20" s="25"/>
      <c r="F20" s="99">
        <f t="shared" si="0"/>
        <v>0</v>
      </c>
      <c r="H20" s="123"/>
    </row>
    <row r="21" spans="1:8">
      <c r="A21" s="22" t="s">
        <v>184</v>
      </c>
      <c r="B21" s="23" t="s">
        <v>905</v>
      </c>
      <c r="C21" s="14" t="s">
        <v>2</v>
      </c>
      <c r="D21" s="47">
        <f>5*1*2+10</f>
        <v>20</v>
      </c>
      <c r="E21" s="25"/>
      <c r="F21" s="25">
        <f t="shared" si="0"/>
        <v>0</v>
      </c>
      <c r="H21" s="123"/>
    </row>
    <row r="22" spans="1:8">
      <c r="A22" s="22" t="s">
        <v>185</v>
      </c>
      <c r="B22" s="23" t="s">
        <v>907</v>
      </c>
      <c r="C22" s="14" t="s">
        <v>2</v>
      </c>
      <c r="D22" s="47">
        <v>20</v>
      </c>
      <c r="E22" s="25"/>
      <c r="F22" s="25">
        <f t="shared" si="0"/>
        <v>0</v>
      </c>
      <c r="H22" s="123"/>
    </row>
    <row r="23" spans="1:8">
      <c r="A23" s="22"/>
      <c r="B23" s="23"/>
      <c r="C23" s="14"/>
      <c r="D23" s="124"/>
      <c r="E23" s="25"/>
      <c r="F23" s="25"/>
    </row>
    <row r="24" spans="1:8" ht="72.5">
      <c r="A24" s="22" t="s">
        <v>373</v>
      </c>
      <c r="B24" s="23" t="s">
        <v>364</v>
      </c>
      <c r="C24" s="14"/>
      <c r="D24" s="124"/>
      <c r="E24" s="25"/>
      <c r="F24" s="25"/>
    </row>
    <row r="25" spans="1:8" ht="29">
      <c r="A25" s="22" t="s">
        <v>0</v>
      </c>
      <c r="B25" s="23" t="s">
        <v>365</v>
      </c>
      <c r="C25" s="14" t="s">
        <v>2</v>
      </c>
      <c r="D25" s="47">
        <f>D26+D27</f>
        <v>1321.35</v>
      </c>
      <c r="E25" s="25"/>
      <c r="F25" s="25">
        <f t="shared" ref="F25:F30" si="1">D25*E25</f>
        <v>0</v>
      </c>
      <c r="H25" s="123"/>
    </row>
    <row r="26" spans="1:8">
      <c r="A26" s="22" t="s">
        <v>1</v>
      </c>
      <c r="B26" s="23" t="s">
        <v>366</v>
      </c>
      <c r="C26" s="14" t="s">
        <v>2</v>
      </c>
      <c r="D26" s="47">
        <f>1018*1.15</f>
        <v>1170.6999999999998</v>
      </c>
      <c r="E26" s="25"/>
      <c r="F26" s="25">
        <f t="shared" si="1"/>
        <v>0</v>
      </c>
      <c r="H26" s="123"/>
    </row>
    <row r="27" spans="1:8">
      <c r="A27" s="22" t="s">
        <v>3</v>
      </c>
      <c r="B27" s="23" t="s">
        <v>367</v>
      </c>
      <c r="C27" s="14" t="s">
        <v>2</v>
      </c>
      <c r="D27" s="47">
        <f>131*1.15</f>
        <v>150.64999999999998</v>
      </c>
      <c r="E27" s="25"/>
      <c r="F27" s="25">
        <f t="shared" si="1"/>
        <v>0</v>
      </c>
      <c r="H27" s="123"/>
    </row>
    <row r="28" spans="1:8">
      <c r="A28" s="22" t="s">
        <v>4</v>
      </c>
      <c r="B28" s="23" t="s">
        <v>903</v>
      </c>
      <c r="C28" s="14" t="s">
        <v>2</v>
      </c>
      <c r="D28" s="47">
        <f>850*1.15</f>
        <v>977.49999999999989</v>
      </c>
      <c r="E28" s="25"/>
      <c r="F28" s="25">
        <f t="shared" si="1"/>
        <v>0</v>
      </c>
      <c r="H28" s="123"/>
    </row>
    <row r="29" spans="1:8">
      <c r="A29" s="22" t="s">
        <v>184</v>
      </c>
      <c r="B29" s="23" t="s">
        <v>368</v>
      </c>
      <c r="C29" s="14" t="s">
        <v>2</v>
      </c>
      <c r="D29" s="47">
        <f>D28</f>
        <v>977.49999999999989</v>
      </c>
      <c r="E29" s="25"/>
      <c r="F29" s="25">
        <f t="shared" si="1"/>
        <v>0</v>
      </c>
      <c r="H29" s="123"/>
    </row>
    <row r="30" spans="1:8">
      <c r="A30" s="22" t="s">
        <v>185</v>
      </c>
      <c r="B30" s="23" t="s">
        <v>904</v>
      </c>
      <c r="C30" s="14" t="s">
        <v>6</v>
      </c>
      <c r="D30" s="47">
        <f>4000</f>
        <v>4000</v>
      </c>
      <c r="E30" s="25"/>
      <c r="F30" s="25">
        <f t="shared" si="1"/>
        <v>0</v>
      </c>
      <c r="H30" s="123"/>
    </row>
    <row r="31" spans="1:8">
      <c r="A31" s="22"/>
      <c r="B31" s="23"/>
      <c r="C31" s="14"/>
      <c r="D31" s="47"/>
      <c r="E31" s="25"/>
      <c r="F31" s="25"/>
      <c r="H31" s="123"/>
    </row>
    <row r="32" spans="1:8" ht="15" thickBot="1">
      <c r="A32" s="22"/>
      <c r="B32" s="23"/>
      <c r="C32" s="14"/>
      <c r="D32" s="25"/>
      <c r="E32" s="25">
        <v>0</v>
      </c>
      <c r="F32" s="25"/>
    </row>
    <row r="33" spans="1:6" ht="15" thickBot="1">
      <c r="A33" s="22"/>
      <c r="B33" s="28" t="s">
        <v>812</v>
      </c>
      <c r="C33" s="29"/>
      <c r="D33" s="30"/>
      <c r="E33" s="30">
        <v>0</v>
      </c>
      <c r="F33" s="31">
        <f>SUM(F5:F30)</f>
        <v>0</v>
      </c>
    </row>
    <row r="34" spans="1:6">
      <c r="A34" s="22"/>
      <c r="B34" s="23"/>
      <c r="C34" s="14"/>
      <c r="D34" s="25"/>
      <c r="E34" s="25">
        <v>0</v>
      </c>
      <c r="F34" s="25"/>
    </row>
  </sheetData>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4CA4E-3975-4AD9-BD73-6367AFB289A5}">
  <sheetPr codeName="List14"/>
  <dimension ref="A1:J76"/>
  <sheetViews>
    <sheetView showZeros="0" view="pageLayout" topLeftCell="A65" zoomScale="115" zoomScaleNormal="85" zoomScaleSheetLayoutView="85" zoomScalePageLayoutView="115" workbookViewId="0">
      <selection activeCell="E71" sqref="E3:E71"/>
    </sheetView>
  </sheetViews>
  <sheetFormatPr defaultColWidth="9.1796875" defaultRowHeight="14.5"/>
  <cols>
    <col min="1" max="1" width="7" style="2" customWidth="1"/>
    <col min="2" max="2" width="36" style="4" customWidth="1"/>
    <col min="3" max="3" width="7.1796875" style="13" customWidth="1"/>
    <col min="4" max="4" width="9.26953125" style="5" customWidth="1"/>
    <col min="5" max="5" width="11.26953125" style="34" customWidth="1"/>
    <col min="6" max="6" width="14.7265625" style="3" customWidth="1"/>
    <col min="7" max="7" width="1.81640625" style="1" customWidth="1"/>
    <col min="8" max="16384" width="9.1796875" style="1"/>
  </cols>
  <sheetData>
    <row r="1" spans="1:7" customFormat="1" ht="20">
      <c r="A1" s="6" t="s">
        <v>140</v>
      </c>
      <c r="B1" s="6" t="s">
        <v>141</v>
      </c>
      <c r="C1" s="6" t="s">
        <v>145</v>
      </c>
      <c r="D1" s="19" t="s">
        <v>142</v>
      </c>
      <c r="E1" s="43" t="s">
        <v>143</v>
      </c>
      <c r="F1" s="7" t="s">
        <v>144</v>
      </c>
      <c r="G1" s="1"/>
    </row>
    <row r="2" spans="1:7">
      <c r="A2" s="8"/>
      <c r="B2" s="8"/>
      <c r="C2" s="15"/>
      <c r="D2" s="11"/>
      <c r="E2" s="11"/>
      <c r="F2" s="9"/>
      <c r="G2" s="16"/>
    </row>
    <row r="3" spans="1:7" ht="58">
      <c r="A3" s="8"/>
      <c r="B3" s="21" t="s">
        <v>226</v>
      </c>
      <c r="C3" s="15"/>
      <c r="D3" s="11"/>
      <c r="E3" s="11"/>
      <c r="F3" s="9"/>
      <c r="G3" s="3"/>
    </row>
    <row r="4" spans="1:7">
      <c r="A4" s="22"/>
      <c r="B4" s="23"/>
      <c r="C4" s="14"/>
      <c r="D4" s="24"/>
      <c r="E4" s="25"/>
      <c r="F4" s="25"/>
    </row>
    <row r="5" spans="1:7">
      <c r="A5" s="26" t="s">
        <v>813</v>
      </c>
      <c r="B5" s="27" t="s">
        <v>219</v>
      </c>
      <c r="C5" s="14"/>
      <c r="D5" s="24"/>
      <c r="E5" s="25"/>
      <c r="F5" s="25"/>
    </row>
    <row r="6" spans="1:7">
      <c r="A6" s="22"/>
      <c r="B6" s="23"/>
      <c r="C6" s="14"/>
      <c r="D6" s="24"/>
      <c r="E6" s="25"/>
      <c r="F6" s="25"/>
    </row>
    <row r="7" spans="1:7" ht="128.25" customHeight="1">
      <c r="A7" s="8" t="s">
        <v>814</v>
      </c>
      <c r="B7" s="8" t="s">
        <v>222</v>
      </c>
      <c r="C7" s="15"/>
      <c r="D7" s="11"/>
      <c r="E7" s="11"/>
      <c r="F7" s="9"/>
      <c r="G7" s="3"/>
    </row>
    <row r="8" spans="1:7">
      <c r="A8" s="22"/>
      <c r="B8" s="23"/>
      <c r="C8" s="14" t="s">
        <v>2</v>
      </c>
      <c r="D8" s="24">
        <v>1500</v>
      </c>
      <c r="E8" s="25"/>
      <c r="F8" s="9">
        <f>E8*D8</f>
        <v>0</v>
      </c>
    </row>
    <row r="9" spans="1:7">
      <c r="A9" s="22"/>
      <c r="B9" s="27" t="s">
        <v>642</v>
      </c>
      <c r="C9" s="14"/>
      <c r="D9" s="24"/>
      <c r="E9" s="25"/>
      <c r="F9" s="9"/>
    </row>
    <row r="10" spans="1:7" ht="130.5">
      <c r="A10" s="22" t="s">
        <v>815</v>
      </c>
      <c r="B10" s="23" t="s">
        <v>644</v>
      </c>
      <c r="C10" s="14"/>
      <c r="D10" s="24"/>
      <c r="E10" s="25"/>
      <c r="F10" s="9"/>
    </row>
    <row r="11" spans="1:7">
      <c r="A11" s="22"/>
      <c r="B11" s="27"/>
      <c r="C11" s="14" t="s">
        <v>2</v>
      </c>
      <c r="D11" s="24">
        <f>(682*1.25*1.1)</f>
        <v>937.75000000000011</v>
      </c>
      <c r="E11" s="25"/>
      <c r="F11" s="9">
        <f>E11*D11</f>
        <v>0</v>
      </c>
    </row>
    <row r="12" spans="1:7">
      <c r="A12" s="22"/>
      <c r="B12" s="27"/>
      <c r="C12" s="14"/>
      <c r="D12" s="24"/>
      <c r="E12" s="25"/>
      <c r="F12" s="9"/>
    </row>
    <row r="13" spans="1:7" ht="124.5" customHeight="1">
      <c r="A13" s="22" t="s">
        <v>816</v>
      </c>
      <c r="B13" s="23" t="s">
        <v>433</v>
      </c>
      <c r="C13" s="14"/>
      <c r="D13" s="24"/>
      <c r="E13" s="25"/>
      <c r="F13" s="25"/>
    </row>
    <row r="14" spans="1:7" ht="176.25" customHeight="1">
      <c r="A14" s="22"/>
      <c r="B14" s="23" t="s">
        <v>223</v>
      </c>
      <c r="C14" s="14"/>
      <c r="D14" s="24"/>
      <c r="E14" s="25"/>
      <c r="F14" s="25"/>
    </row>
    <row r="15" spans="1:7" ht="189.75" customHeight="1">
      <c r="A15" s="22"/>
      <c r="B15" s="23" t="s">
        <v>293</v>
      </c>
      <c r="C15" s="14"/>
      <c r="D15" s="24"/>
      <c r="E15" s="25"/>
      <c r="F15" s="25"/>
    </row>
    <row r="16" spans="1:7" ht="58">
      <c r="A16" s="22"/>
      <c r="B16" s="23" t="s">
        <v>224</v>
      </c>
      <c r="C16" s="14"/>
      <c r="D16" s="24"/>
      <c r="E16" s="25"/>
      <c r="F16" s="25"/>
    </row>
    <row r="17" spans="1:6" ht="130.5">
      <c r="A17" s="22"/>
      <c r="B17" s="23" t="s">
        <v>643</v>
      </c>
      <c r="C17" s="14"/>
      <c r="D17" s="24"/>
      <c r="E17" s="25"/>
      <c r="F17" s="25"/>
    </row>
    <row r="18" spans="1:6" ht="29">
      <c r="A18" s="22" t="s">
        <v>0</v>
      </c>
      <c r="B18" s="23" t="s">
        <v>291</v>
      </c>
      <c r="C18" s="14" t="s">
        <v>2</v>
      </c>
      <c r="D18" s="24">
        <f>(682*1.25*0.2*1.1)</f>
        <v>187.55</v>
      </c>
      <c r="E18" s="25"/>
      <c r="F18" s="9">
        <f>E18*D18</f>
        <v>0</v>
      </c>
    </row>
    <row r="19" spans="1:6" ht="29">
      <c r="A19" s="22" t="s">
        <v>1</v>
      </c>
      <c r="B19" s="23" t="s">
        <v>292</v>
      </c>
      <c r="C19" s="14" t="s">
        <v>2</v>
      </c>
      <c r="D19" s="24">
        <f>D18</f>
        <v>187.55</v>
      </c>
      <c r="E19" s="25"/>
      <c r="F19" s="9">
        <f>E19*D19</f>
        <v>0</v>
      </c>
    </row>
    <row r="20" spans="1:6">
      <c r="A20" s="22"/>
      <c r="B20" s="23"/>
      <c r="C20" s="14"/>
      <c r="D20" s="24"/>
      <c r="E20" s="25"/>
      <c r="F20" s="9"/>
    </row>
    <row r="21" spans="1:6" ht="116">
      <c r="A21" s="22" t="s">
        <v>817</v>
      </c>
      <c r="B21" s="23" t="s">
        <v>283</v>
      </c>
      <c r="C21" s="14"/>
      <c r="D21" s="24"/>
      <c r="E21" s="25"/>
      <c r="F21" s="25"/>
    </row>
    <row r="22" spans="1:6" ht="43.5">
      <c r="A22" s="22"/>
      <c r="B22" s="23" t="s">
        <v>284</v>
      </c>
      <c r="C22" s="14"/>
      <c r="D22" s="24"/>
      <c r="E22" s="25"/>
      <c r="F22" s="25"/>
    </row>
    <row r="23" spans="1:6" ht="58">
      <c r="A23" s="22"/>
      <c r="B23" s="23" t="s">
        <v>286</v>
      </c>
      <c r="C23" s="14"/>
      <c r="D23" s="24"/>
      <c r="E23" s="25"/>
      <c r="F23" s="25"/>
    </row>
    <row r="24" spans="1:6" ht="43.5">
      <c r="A24" s="22"/>
      <c r="B24" s="23" t="s">
        <v>290</v>
      </c>
      <c r="C24" s="14"/>
      <c r="D24" s="24"/>
      <c r="E24" s="25"/>
      <c r="F24" s="25"/>
    </row>
    <row r="25" spans="1:6" ht="43.5">
      <c r="A25" s="22"/>
      <c r="B25" s="23" t="s">
        <v>285</v>
      </c>
      <c r="C25" s="14"/>
      <c r="D25" s="24"/>
      <c r="E25" s="25"/>
      <c r="F25" s="25"/>
    </row>
    <row r="26" spans="1:6" ht="58">
      <c r="A26" s="22"/>
      <c r="B26" s="23" t="s">
        <v>224</v>
      </c>
      <c r="C26" s="14"/>
      <c r="D26" s="24"/>
      <c r="E26" s="25"/>
      <c r="F26" s="25"/>
    </row>
    <row r="27" spans="1:6">
      <c r="A27" s="22"/>
      <c r="B27" s="23" t="s">
        <v>287</v>
      </c>
      <c r="C27" s="14"/>
      <c r="D27" s="24"/>
      <c r="E27" s="25"/>
      <c r="F27" s="25"/>
    </row>
    <row r="28" spans="1:6" ht="29">
      <c r="A28" s="22" t="s">
        <v>0</v>
      </c>
      <c r="B28" s="23" t="s">
        <v>288</v>
      </c>
      <c r="C28" s="14" t="s">
        <v>6</v>
      </c>
      <c r="D28" s="24">
        <v>300</v>
      </c>
      <c r="E28" s="25"/>
      <c r="F28" s="9">
        <f>E28*D28</f>
        <v>0</v>
      </c>
    </row>
    <row r="29" spans="1:6" ht="29">
      <c r="A29" s="22" t="s">
        <v>1</v>
      </c>
      <c r="B29" s="23" t="s">
        <v>289</v>
      </c>
      <c r="C29" s="14" t="s">
        <v>6</v>
      </c>
      <c r="D29" s="24">
        <v>300</v>
      </c>
      <c r="E29" s="25"/>
      <c r="F29" s="9">
        <f>E29*D29</f>
        <v>0</v>
      </c>
    </row>
    <row r="30" spans="1:6">
      <c r="A30" s="22"/>
      <c r="B30" s="23"/>
      <c r="C30" s="14"/>
      <c r="D30" s="24"/>
      <c r="E30" s="25"/>
      <c r="F30" s="9"/>
    </row>
    <row r="31" spans="1:6">
      <c r="A31" s="22"/>
      <c r="B31" s="23" t="s">
        <v>645</v>
      </c>
      <c r="C31" s="14"/>
      <c r="D31" s="24"/>
      <c r="E31" s="25"/>
      <c r="F31" s="9"/>
    </row>
    <row r="32" spans="1:6" ht="103.5" customHeight="1">
      <c r="A32" s="22" t="s">
        <v>818</v>
      </c>
      <c r="B32" s="23" t="s">
        <v>646</v>
      </c>
      <c r="C32" s="14"/>
      <c r="D32" s="24"/>
      <c r="E32" s="25"/>
      <c r="F32" s="25"/>
    </row>
    <row r="33" spans="1:9">
      <c r="A33" s="22"/>
      <c r="B33" s="23" t="s">
        <v>459</v>
      </c>
      <c r="C33" s="14" t="s">
        <v>2</v>
      </c>
      <c r="D33" s="24">
        <f>((3.5+7.5+1.5+5.2)*1.5-3.5*1.5+(1.2+1.5+1.4+1.6+3+2.1+1.3+1.2*2+1.2*2)*1.5)*1.1</f>
        <v>51.314999999999998</v>
      </c>
      <c r="E33" s="25"/>
      <c r="F33" s="25">
        <f>D33*E33</f>
        <v>0</v>
      </c>
    </row>
    <row r="34" spans="1:9">
      <c r="A34" s="22"/>
      <c r="B34" s="23"/>
      <c r="C34" s="14"/>
      <c r="D34" s="24"/>
      <c r="E34" s="25"/>
      <c r="F34" s="25"/>
    </row>
    <row r="35" spans="1:9" ht="189.75" customHeight="1">
      <c r="A35" s="22" t="s">
        <v>374</v>
      </c>
      <c r="B35" s="8" t="s">
        <v>672</v>
      </c>
      <c r="C35" s="15"/>
      <c r="D35" s="11"/>
      <c r="E35" s="9"/>
      <c r="F35" s="9"/>
      <c r="G35" s="16"/>
    </row>
    <row r="36" spans="1:9" customFormat="1" ht="23">
      <c r="A36" s="22" t="s">
        <v>0</v>
      </c>
      <c r="B36" s="50" t="s">
        <v>649</v>
      </c>
      <c r="C36" s="36" t="s">
        <v>6</v>
      </c>
      <c r="D36" s="11">
        <v>15</v>
      </c>
      <c r="E36" s="9"/>
      <c r="F36" s="9">
        <f>E36*D36</f>
        <v>0</v>
      </c>
      <c r="G36" s="3"/>
      <c r="H36" s="57"/>
      <c r="I36" s="57"/>
    </row>
    <row r="37" spans="1:9" s="59" customFormat="1">
      <c r="A37" s="22" t="s">
        <v>1</v>
      </c>
      <c r="B37" s="50" t="s">
        <v>650</v>
      </c>
      <c r="C37" s="36" t="s">
        <v>6</v>
      </c>
      <c r="D37" s="9">
        <v>30</v>
      </c>
      <c r="E37" s="9"/>
      <c r="F37" s="9">
        <f>E37*D37</f>
        <v>0</v>
      </c>
      <c r="G37" s="58"/>
      <c r="H37" s="60"/>
      <c r="I37" s="60"/>
    </row>
    <row r="38" spans="1:9">
      <c r="A38" s="22"/>
      <c r="B38" s="50"/>
      <c r="C38" s="15"/>
      <c r="D38" s="11"/>
      <c r="F38" s="59"/>
      <c r="G38" s="3"/>
    </row>
    <row r="39" spans="1:9" ht="81.75" customHeight="1">
      <c r="A39" s="22" t="s">
        <v>819</v>
      </c>
      <c r="B39" s="8" t="s">
        <v>296</v>
      </c>
      <c r="C39" s="15"/>
      <c r="D39" s="11"/>
      <c r="E39" s="9"/>
      <c r="F39" s="9"/>
      <c r="G39" s="3"/>
    </row>
    <row r="40" spans="1:9" ht="14.25" customHeight="1">
      <c r="A40" s="22"/>
      <c r="B40" s="8"/>
      <c r="C40" s="15" t="s">
        <v>2</v>
      </c>
      <c r="D40" s="11">
        <f>D45*0.2</f>
        <v>106.77249999999999</v>
      </c>
      <c r="E40" s="9"/>
      <c r="F40" s="9">
        <f>E40*D40</f>
        <v>0</v>
      </c>
      <c r="G40" s="3"/>
    </row>
    <row r="41" spans="1:9" ht="14.25" customHeight="1">
      <c r="A41" s="22"/>
      <c r="B41" s="8"/>
      <c r="C41" s="15"/>
      <c r="D41" s="11"/>
      <c r="E41" s="9"/>
      <c r="F41" s="9"/>
      <c r="G41" s="3"/>
    </row>
    <row r="42" spans="1:9" ht="23">
      <c r="A42" s="61" t="s">
        <v>820</v>
      </c>
      <c r="B42" s="8" t="s">
        <v>653</v>
      </c>
      <c r="C42" s="36"/>
      <c r="D42" s="11"/>
      <c r="E42" s="9"/>
      <c r="F42" s="9"/>
      <c r="G42" s="3"/>
      <c r="H42" s="39"/>
      <c r="I42" s="41"/>
    </row>
    <row r="43" spans="1:9" ht="140.25" customHeight="1">
      <c r="A43" s="22"/>
      <c r="B43" s="8" t="s">
        <v>297</v>
      </c>
      <c r="C43" s="36"/>
      <c r="D43" s="11"/>
      <c r="E43" s="9"/>
      <c r="F43" s="9"/>
      <c r="G43" s="3"/>
      <c r="H43" s="39"/>
      <c r="I43" s="41"/>
    </row>
    <row r="44" spans="1:9" ht="210.75" customHeight="1">
      <c r="A44" s="22"/>
      <c r="B44" s="8" t="s">
        <v>298</v>
      </c>
      <c r="C44" s="36"/>
      <c r="D44" s="11"/>
      <c r="E44" s="9"/>
      <c r="F44" s="9"/>
      <c r="G44" s="3"/>
      <c r="H44" s="39"/>
      <c r="I44" s="41"/>
    </row>
    <row r="45" spans="1:9">
      <c r="A45" s="22" t="s">
        <v>0</v>
      </c>
      <c r="B45" s="50" t="s">
        <v>648</v>
      </c>
      <c r="C45" s="14" t="s">
        <v>2</v>
      </c>
      <c r="D45" s="24">
        <f>25.5*16.5*1.15+50</f>
        <v>533.86249999999995</v>
      </c>
      <c r="E45" s="24"/>
      <c r="F45" s="9">
        <f>E45*D45</f>
        <v>0</v>
      </c>
      <c r="G45" s="3"/>
      <c r="H45" s="41"/>
      <c r="I45" s="41"/>
    </row>
    <row r="46" spans="1:9" ht="23">
      <c r="A46" s="22" t="s">
        <v>1</v>
      </c>
      <c r="B46" s="50" t="s">
        <v>657</v>
      </c>
      <c r="C46" s="14" t="s">
        <v>2</v>
      </c>
      <c r="D46" s="24">
        <f>((1.2+1.5+1.4+1.6+3+2.1+1.3+1.2*2+1.2*2)*2.3+4*0.5)*1.1</f>
        <v>44.956999999999994</v>
      </c>
      <c r="E46" s="24"/>
      <c r="F46" s="9">
        <f>E46*D46</f>
        <v>0</v>
      </c>
      <c r="G46" s="3"/>
      <c r="H46" s="41"/>
      <c r="I46" s="41"/>
    </row>
    <row r="47" spans="1:9" ht="46">
      <c r="A47" s="22" t="s">
        <v>3</v>
      </c>
      <c r="B47" s="50" t="s">
        <v>658</v>
      </c>
      <c r="C47" s="14" t="s">
        <v>2</v>
      </c>
      <c r="D47" s="24">
        <f>(12.5+2.2+4.2*2)*1.25</f>
        <v>28.875</v>
      </c>
      <c r="E47" s="24"/>
      <c r="F47" s="9">
        <f>E47*D47</f>
        <v>0</v>
      </c>
      <c r="G47" s="3"/>
      <c r="H47" s="41"/>
      <c r="I47" s="41"/>
    </row>
    <row r="48" spans="1:9">
      <c r="A48" s="22"/>
      <c r="B48" s="50"/>
      <c r="C48" s="14"/>
      <c r="D48" s="24"/>
      <c r="E48" s="24"/>
      <c r="F48" s="9"/>
      <c r="G48" s="3"/>
      <c r="H48" s="41"/>
      <c r="I48" s="41"/>
    </row>
    <row r="49" spans="1:10">
      <c r="A49" s="22"/>
      <c r="B49" s="50" t="s">
        <v>651</v>
      </c>
      <c r="C49" s="14"/>
      <c r="D49" s="24"/>
      <c r="E49" s="24"/>
      <c r="F49" s="9"/>
      <c r="G49" s="3"/>
      <c r="H49" s="41"/>
      <c r="I49" s="41"/>
    </row>
    <row r="50" spans="1:10" ht="126.5">
      <c r="A50" s="22" t="s">
        <v>821</v>
      </c>
      <c r="B50" s="50" t="s">
        <v>656</v>
      </c>
      <c r="C50" s="14"/>
      <c r="D50" s="24"/>
      <c r="E50" s="24"/>
      <c r="F50" s="9"/>
      <c r="G50" s="3"/>
      <c r="H50" s="41"/>
      <c r="I50" s="41"/>
    </row>
    <row r="51" spans="1:10" ht="46">
      <c r="A51" s="22" t="s">
        <v>0</v>
      </c>
      <c r="B51" s="50" t="s">
        <v>654</v>
      </c>
      <c r="C51" s="14" t="s">
        <v>2</v>
      </c>
      <c r="D51" s="24">
        <f>(68)*1.1</f>
        <v>74.800000000000011</v>
      </c>
      <c r="E51" s="24"/>
      <c r="F51" s="9">
        <f t="shared" ref="F51:F54" si="0">E51*D51</f>
        <v>0</v>
      </c>
      <c r="G51" s="3"/>
      <c r="H51" s="41"/>
      <c r="I51" s="41"/>
    </row>
    <row r="52" spans="1:10" ht="23">
      <c r="A52" s="22" t="s">
        <v>1</v>
      </c>
      <c r="B52" s="50" t="s">
        <v>655</v>
      </c>
      <c r="C52" s="14" t="s">
        <v>2</v>
      </c>
      <c r="D52" s="24">
        <f>(68+46*0.3)*1.1</f>
        <v>89.98</v>
      </c>
      <c r="E52" s="24"/>
      <c r="F52" s="9">
        <f t="shared" si="0"/>
        <v>0</v>
      </c>
      <c r="G52" s="3"/>
      <c r="H52" s="41"/>
      <c r="I52" s="41"/>
    </row>
    <row r="53" spans="1:10" ht="34.5">
      <c r="A53" s="22" t="s">
        <v>3</v>
      </c>
      <c r="B53" s="50" t="s">
        <v>652</v>
      </c>
      <c r="C53" s="14" t="s">
        <v>2</v>
      </c>
      <c r="D53" s="24">
        <f>D52</f>
        <v>89.98</v>
      </c>
      <c r="E53" s="24"/>
      <c r="F53" s="9">
        <f t="shared" si="0"/>
        <v>0</v>
      </c>
      <c r="G53" s="3"/>
      <c r="H53" s="41"/>
      <c r="I53" s="41"/>
    </row>
    <row r="54" spans="1:10" ht="34.5">
      <c r="A54" s="22" t="s">
        <v>4</v>
      </c>
      <c r="B54" s="50" t="s">
        <v>823</v>
      </c>
      <c r="C54" s="14" t="s">
        <v>6</v>
      </c>
      <c r="D54" s="24">
        <f>(17+21)*1.2</f>
        <v>45.6</v>
      </c>
      <c r="E54" s="24"/>
      <c r="F54" s="9">
        <f t="shared" si="0"/>
        <v>0</v>
      </c>
      <c r="G54" s="3"/>
      <c r="H54" s="41"/>
      <c r="I54" s="41"/>
    </row>
    <row r="55" spans="1:10">
      <c r="A55" s="22"/>
      <c r="B55" s="50"/>
      <c r="C55" s="14"/>
      <c r="D55" s="24"/>
      <c r="E55" s="24"/>
      <c r="F55" s="9"/>
      <c r="G55" s="3"/>
      <c r="H55" s="41"/>
      <c r="I55" s="41"/>
    </row>
    <row r="56" spans="1:10" ht="103.5">
      <c r="A56" s="22" t="s">
        <v>822</v>
      </c>
      <c r="B56" s="50" t="s">
        <v>660</v>
      </c>
      <c r="C56" s="1"/>
      <c r="D56" s="24"/>
      <c r="E56" s="24"/>
      <c r="F56" s="9"/>
      <c r="G56" s="3"/>
      <c r="H56" s="41"/>
      <c r="I56" s="41"/>
    </row>
    <row r="57" spans="1:10">
      <c r="A57" s="22" t="s">
        <v>0</v>
      </c>
      <c r="B57" s="50" t="s">
        <v>659</v>
      </c>
      <c r="C57" s="14" t="s">
        <v>6</v>
      </c>
      <c r="D57" s="24">
        <f>(1.2*2+3.6+3.5+6.4+2.8) *1.2</f>
        <v>22.439999999999998</v>
      </c>
      <c r="E57" s="24"/>
      <c r="F57" s="9">
        <f t="shared" ref="F57:F58" si="1">E57*D57</f>
        <v>0</v>
      </c>
      <c r="G57" s="3"/>
      <c r="H57" s="41"/>
      <c r="I57" s="41"/>
    </row>
    <row r="58" spans="1:10" ht="23">
      <c r="A58" s="22" t="s">
        <v>1</v>
      </c>
      <c r="B58" s="50" t="s">
        <v>661</v>
      </c>
      <c r="C58" s="14" t="s">
        <v>2</v>
      </c>
      <c r="D58" s="24">
        <v>15</v>
      </c>
      <c r="E58" s="24"/>
      <c r="F58" s="9">
        <f t="shared" si="1"/>
        <v>0</v>
      </c>
      <c r="G58" s="3"/>
      <c r="H58" s="41"/>
      <c r="I58" s="41"/>
    </row>
    <row r="59" spans="1:10">
      <c r="A59" s="22"/>
      <c r="B59" s="50"/>
      <c r="C59" s="14"/>
      <c r="D59" s="24"/>
      <c r="E59" s="24"/>
      <c r="F59" s="9"/>
      <c r="G59" s="3"/>
      <c r="H59" s="41"/>
      <c r="I59" s="41"/>
    </row>
    <row r="60" spans="1:10" ht="195.5">
      <c r="A60" s="22" t="s">
        <v>824</v>
      </c>
      <c r="B60" s="50" t="s">
        <v>647</v>
      </c>
      <c r="C60" s="14"/>
      <c r="D60" s="24"/>
      <c r="E60" s="24"/>
      <c r="F60" s="9"/>
      <c r="G60" s="3"/>
      <c r="H60" s="41"/>
      <c r="I60" s="41"/>
    </row>
    <row r="61" spans="1:10">
      <c r="A61" s="22"/>
      <c r="B61" s="50"/>
      <c r="C61" s="14" t="s">
        <v>2</v>
      </c>
      <c r="D61" s="24">
        <f>((5.65*17.8+59+44.8)+(4.8*17.8+36+7*5.5))*1.1</f>
        <v>400.74100000000004</v>
      </c>
      <c r="E61" s="24"/>
      <c r="F61" s="9">
        <f>E61*D61</f>
        <v>0</v>
      </c>
      <c r="G61" s="3"/>
      <c r="H61" s="41"/>
      <c r="I61" s="41"/>
    </row>
    <row r="62" spans="1:10">
      <c r="A62" s="22"/>
      <c r="B62" s="50"/>
      <c r="C62" s="14"/>
      <c r="D62" s="24"/>
      <c r="E62" s="24"/>
      <c r="F62" s="9"/>
      <c r="G62" s="3"/>
      <c r="H62" s="41"/>
      <c r="I62" s="41"/>
    </row>
    <row r="63" spans="1:10" ht="342.75" customHeight="1">
      <c r="A63" s="8" t="s">
        <v>825</v>
      </c>
      <c r="B63" s="23" t="s">
        <v>294</v>
      </c>
      <c r="C63" s="15"/>
      <c r="D63" s="11"/>
      <c r="E63" s="11"/>
      <c r="F63" s="9"/>
      <c r="G63" s="3"/>
    </row>
    <row r="64" spans="1:10" ht="114.75" customHeight="1">
      <c r="A64" s="8" t="s">
        <v>0</v>
      </c>
      <c r="B64" s="8" t="s">
        <v>668</v>
      </c>
      <c r="C64" s="36" t="s">
        <v>2</v>
      </c>
      <c r="D64" s="11">
        <f>D66</f>
        <v>937.75000000000011</v>
      </c>
      <c r="E64" s="11"/>
      <c r="F64" s="9">
        <f>E64*D64</f>
        <v>0</v>
      </c>
      <c r="G64" s="3"/>
      <c r="H64" s="40"/>
      <c r="I64" s="41"/>
      <c r="J64" s="41"/>
    </row>
    <row r="65" spans="1:10" ht="34.5">
      <c r="A65" s="8" t="s">
        <v>1</v>
      </c>
      <c r="B65" s="8" t="s">
        <v>434</v>
      </c>
      <c r="C65" s="36" t="s">
        <v>2</v>
      </c>
      <c r="D65" s="11">
        <f>D67+D68</f>
        <v>1224.9704999999999</v>
      </c>
      <c r="E65" s="11"/>
      <c r="F65" s="9">
        <f>E65*D65</f>
        <v>0</v>
      </c>
      <c r="G65" s="3"/>
      <c r="H65" s="40"/>
      <c r="I65" s="41"/>
      <c r="J65" s="41"/>
    </row>
    <row r="66" spans="1:10" ht="15.5">
      <c r="A66" s="8" t="s">
        <v>3</v>
      </c>
      <c r="B66" s="8" t="s">
        <v>669</v>
      </c>
      <c r="C66" s="36" t="s">
        <v>2</v>
      </c>
      <c r="D66" s="11">
        <f>D11</f>
        <v>937.75000000000011</v>
      </c>
      <c r="E66" s="11"/>
      <c r="F66" s="9">
        <f>E66*D66</f>
        <v>0</v>
      </c>
      <c r="G66" s="3"/>
      <c r="H66" s="40"/>
      <c r="I66" s="41"/>
      <c r="J66" s="41"/>
    </row>
    <row r="67" spans="1:10" s="10" customFormat="1" ht="11.5">
      <c r="A67" s="38" t="s">
        <v>4</v>
      </c>
      <c r="B67" s="35" t="s">
        <v>670</v>
      </c>
      <c r="C67" s="36" t="s">
        <v>2</v>
      </c>
      <c r="D67" s="11">
        <f>D57+D53+D54*0.5+D47+D46+D45+D37*0.75+D36*0.5+D33</f>
        <v>824.22949999999992</v>
      </c>
      <c r="E67" s="44"/>
      <c r="F67" s="9">
        <f>E67*D67</f>
        <v>0</v>
      </c>
      <c r="G67" s="37"/>
    </row>
    <row r="68" spans="1:10" s="10" customFormat="1" ht="11.5">
      <c r="A68" s="38" t="s">
        <v>184</v>
      </c>
      <c r="B68" s="35" t="s">
        <v>671</v>
      </c>
      <c r="C68" s="36" t="s">
        <v>2</v>
      </c>
      <c r="D68" s="11">
        <f>D61</f>
        <v>400.74100000000004</v>
      </c>
      <c r="E68" s="44"/>
      <c r="F68" s="9">
        <f>E68*D68</f>
        <v>0</v>
      </c>
      <c r="G68" s="37"/>
    </row>
    <row r="69" spans="1:10" s="10" customFormat="1" ht="11.5">
      <c r="A69" s="38"/>
      <c r="B69" s="35"/>
      <c r="C69" s="36"/>
      <c r="D69" s="11"/>
      <c r="E69" s="44"/>
      <c r="F69" s="9"/>
      <c r="G69" s="37"/>
    </row>
    <row r="70" spans="1:10" ht="182.25" customHeight="1">
      <c r="A70" s="22" t="s">
        <v>840</v>
      </c>
      <c r="B70" s="50" t="s">
        <v>299</v>
      </c>
      <c r="C70" s="14"/>
      <c r="E70" s="24"/>
      <c r="F70" s="9" t="s">
        <v>841</v>
      </c>
    </row>
    <row r="71" spans="1:10">
      <c r="A71" s="22"/>
      <c r="B71" s="50" t="s">
        <v>478</v>
      </c>
      <c r="C71" s="14" t="s">
        <v>2</v>
      </c>
      <c r="D71" s="5">
        <f>(31*1*3*1+3.5*0.8*3+31*0.3+(2.15*16+2.6*3+1.6*6+0.7*2)*0.4)*1.15</f>
        <v>151.77700000000002</v>
      </c>
      <c r="E71" s="24"/>
      <c r="F71" s="9">
        <f>E71*D71</f>
        <v>0</v>
      </c>
    </row>
    <row r="72" spans="1:10" ht="24" customHeight="1" thickBot="1">
      <c r="A72" s="8"/>
      <c r="B72" s="8"/>
      <c r="C72" s="15"/>
      <c r="D72" s="11"/>
      <c r="E72" s="11">
        <v>0</v>
      </c>
      <c r="F72" s="9"/>
      <c r="G72" s="3"/>
    </row>
    <row r="73" spans="1:10" ht="15" thickBot="1">
      <c r="A73" s="22"/>
      <c r="B73" s="28" t="s">
        <v>842</v>
      </c>
      <c r="C73" s="29"/>
      <c r="D73" s="30"/>
      <c r="E73" s="30">
        <v>0</v>
      </c>
      <c r="F73" s="31">
        <f>SUM(F6:F72)</f>
        <v>0</v>
      </c>
    </row>
    <row r="74" spans="1:10">
      <c r="A74" s="22"/>
      <c r="B74" s="23"/>
      <c r="C74" s="14"/>
      <c r="D74" s="24"/>
      <c r="E74" s="25">
        <v>0</v>
      </c>
      <c r="F74" s="25"/>
    </row>
    <row r="75" spans="1:10">
      <c r="A75" s="8"/>
      <c r="B75" s="1"/>
      <c r="C75" s="15"/>
      <c r="D75" s="11"/>
      <c r="E75" s="11">
        <v>0</v>
      </c>
      <c r="F75" s="9"/>
    </row>
    <row r="76" spans="1:10">
      <c r="F76" s="146"/>
    </row>
  </sheetData>
  <conditionalFormatting sqref="F70:F71">
    <cfRule type="cellIs" dxfId="48" priority="1" operator="equal">
      <formula>0</formula>
    </cfRule>
  </conditionalFormatting>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FF18B-892E-4939-BC35-1C55BA46596F}">
  <dimension ref="A1:F22"/>
  <sheetViews>
    <sheetView showGridLines="0" showZeros="0" view="pageBreakPreview" zoomScaleNormal="100" zoomScaleSheetLayoutView="100" workbookViewId="0">
      <selection activeCell="F14" sqref="F14"/>
    </sheetView>
  </sheetViews>
  <sheetFormatPr defaultColWidth="9.1796875" defaultRowHeight="12.5"/>
  <cols>
    <col min="1" max="1" width="7.54296875" style="166" customWidth="1"/>
    <col min="2" max="2" width="47.1796875" style="166" customWidth="1"/>
    <col min="3" max="3" width="8.81640625" style="166" customWidth="1"/>
    <col min="4" max="4" width="10.7265625" style="166" customWidth="1"/>
    <col min="5" max="5" width="5.26953125" style="166" customWidth="1"/>
    <col min="6" max="6" width="22.81640625" style="166" customWidth="1"/>
    <col min="7" max="16384" width="9.1796875" style="166"/>
  </cols>
  <sheetData>
    <row r="1" spans="1:6" s="165" customFormat="1" ht="10"/>
    <row r="2" spans="1:6" s="165" customFormat="1" ht="10"/>
    <row r="3" spans="1:6" s="165" customFormat="1" ht="10"/>
    <row r="4" spans="1:6" s="165" customFormat="1" ht="10"/>
    <row r="5" spans="1:6" s="165" customFormat="1" ht="10"/>
    <row r="10" spans="1:6">
      <c r="A10" s="1380" t="s">
        <v>908</v>
      </c>
      <c r="B10" s="1380"/>
      <c r="C10" s="1380"/>
      <c r="D10" s="1380"/>
      <c r="E10" s="1380"/>
      <c r="F10" s="1380"/>
    </row>
    <row r="11" spans="1:6" ht="13" thickBot="1">
      <c r="A11" s="1381"/>
      <c r="B11" s="1381"/>
      <c r="C11" s="1381"/>
      <c r="D11" s="1381"/>
      <c r="E11" s="1381"/>
      <c r="F11" s="1381"/>
    </row>
    <row r="12" spans="1:6" ht="14">
      <c r="A12" s="167"/>
      <c r="B12" s="167"/>
      <c r="C12" s="168"/>
      <c r="D12" s="168"/>
      <c r="E12" s="168"/>
      <c r="F12" s="169"/>
    </row>
    <row r="13" spans="1:6" ht="18">
      <c r="A13" s="170"/>
      <c r="B13" s="1382"/>
      <c r="C13" s="1383"/>
      <c r="D13" s="1383"/>
      <c r="E13" s="1383"/>
      <c r="F13" s="171"/>
    </row>
    <row r="14" spans="1:6" ht="17.5">
      <c r="A14" s="172" t="s">
        <v>909</v>
      </c>
      <c r="B14" s="1384" t="s">
        <v>913</v>
      </c>
      <c r="C14" s="1385"/>
      <c r="D14" s="1385"/>
      <c r="E14" s="1385"/>
      <c r="F14" s="175">
        <f>'[8]I. KONSTRUKCIJA'!F308</f>
        <v>0</v>
      </c>
    </row>
    <row r="15" spans="1:6" ht="17.5">
      <c r="A15" s="172"/>
      <c r="B15" s="173"/>
      <c r="C15" s="174"/>
      <c r="D15" s="174"/>
      <c r="E15" s="174"/>
      <c r="F15" s="175"/>
    </row>
    <row r="16" spans="1:6" ht="18" thickBot="1">
      <c r="A16" s="176"/>
      <c r="B16" s="1386"/>
      <c r="C16" s="1387"/>
      <c r="D16" s="1387"/>
      <c r="E16" s="1387"/>
      <c r="F16" s="177"/>
    </row>
    <row r="17" spans="1:6" ht="18">
      <c r="A17" s="178"/>
      <c r="B17" s="1388" t="s">
        <v>910</v>
      </c>
      <c r="C17" s="1389"/>
      <c r="D17" s="1389"/>
      <c r="E17" s="1389"/>
      <c r="F17" s="179">
        <f>SUM(F14:F15)</f>
        <v>0</v>
      </c>
    </row>
    <row r="18" spans="1:6" ht="15.5">
      <c r="A18" s="180"/>
      <c r="B18" s="1390"/>
      <c r="C18" s="1383"/>
      <c r="D18" s="1383"/>
      <c r="E18" s="1383"/>
      <c r="F18" s="181"/>
    </row>
    <row r="19" spans="1:6" ht="18">
      <c r="A19" s="178"/>
      <c r="B19" s="1374" t="s">
        <v>911</v>
      </c>
      <c r="C19" s="1375"/>
      <c r="D19" s="1375"/>
      <c r="E19" s="1375"/>
      <c r="F19" s="182">
        <f>F17*0.25</f>
        <v>0</v>
      </c>
    </row>
    <row r="20" spans="1:6" ht="16" thickBot="1">
      <c r="A20" s="180"/>
      <c r="B20" s="1376"/>
      <c r="C20" s="1377"/>
      <c r="D20" s="1377"/>
      <c r="E20" s="1377"/>
      <c r="F20" s="181"/>
    </row>
    <row r="21" spans="1:6" ht="18.5" thickBot="1">
      <c r="A21" s="183"/>
      <c r="B21" s="1378" t="s">
        <v>912</v>
      </c>
      <c r="C21" s="1379"/>
      <c r="D21" s="1379"/>
      <c r="E21" s="1379"/>
      <c r="F21" s="184">
        <f>SUM(F17+F19)</f>
        <v>0</v>
      </c>
    </row>
    <row r="22" spans="1:6" ht="14">
      <c r="A22" s="167"/>
      <c r="B22" s="167"/>
      <c r="C22" s="168"/>
      <c r="D22" s="168"/>
      <c r="E22" s="168"/>
      <c r="F22" s="168"/>
    </row>
  </sheetData>
  <mergeCells count="9">
    <mergeCell ref="B19:E19"/>
    <mergeCell ref="B20:E20"/>
    <mergeCell ref="B21:E21"/>
    <mergeCell ref="A10:F11"/>
    <mergeCell ref="B13:E13"/>
    <mergeCell ref="B14:E14"/>
    <mergeCell ref="B16:E16"/>
    <mergeCell ref="B17:E17"/>
    <mergeCell ref="B18:E18"/>
  </mergeCells>
  <printOptions horizontalCentered="1"/>
  <pageMargins left="0.98425196850393704" right="0.59055118110236227" top="0.98425196850393704" bottom="0.59055118110236227" header="0.51181102362204722" footer="0.51181102362204722"/>
  <pageSetup paperSize="9" scale="88" orientation="portrait" r:id="rId1"/>
  <headerFooter>
    <oddFooter xml:space="preserve">&amp;L&amp;"Arial,Bold"&amp;8&amp;K01+019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252B9-8A4A-412D-9E7F-EEEF9CB620B4}">
  <dimension ref="A3:P316"/>
  <sheetViews>
    <sheetView showZeros="0" view="pageBreakPreview" topLeftCell="A311" zoomScaleNormal="100" zoomScaleSheetLayoutView="100" workbookViewId="0">
      <selection activeCell="B322" sqref="B322"/>
    </sheetView>
  </sheetViews>
  <sheetFormatPr defaultColWidth="9.1796875" defaultRowHeight="12.5"/>
  <cols>
    <col min="1" max="1" width="9.1796875" style="191" customWidth="1"/>
    <col min="2" max="2" width="55.453125" style="187" customWidth="1"/>
    <col min="3" max="3" width="9" style="186" customWidth="1"/>
    <col min="4" max="4" width="10.81640625" style="186" customWidth="1"/>
    <col min="5" max="5" width="12.453125" style="186" customWidth="1"/>
    <col min="6" max="8" width="15.7265625" style="186" customWidth="1"/>
    <col min="9" max="9" width="73" style="192" customWidth="1"/>
    <col min="10" max="16384" width="9.1796875" style="192"/>
  </cols>
  <sheetData>
    <row r="3" spans="2:2" ht="25.5">
      <c r="B3" s="185" t="s">
        <v>914</v>
      </c>
    </row>
    <row r="5" spans="2:2">
      <c r="B5" s="187" t="s">
        <v>915</v>
      </c>
    </row>
    <row r="6" spans="2:2" ht="84.75" customHeight="1">
      <c r="B6" s="188" t="s">
        <v>916</v>
      </c>
    </row>
    <row r="8" spans="2:2">
      <c r="B8" s="187" t="s">
        <v>917</v>
      </c>
    </row>
    <row r="9" spans="2:2" ht="13">
      <c r="B9" s="185" t="s">
        <v>918</v>
      </c>
    </row>
    <row r="11" spans="2:2">
      <c r="B11" s="187" t="s">
        <v>919</v>
      </c>
    </row>
    <row r="12" spans="2:2" ht="25">
      <c r="B12" s="189" t="s">
        <v>920</v>
      </c>
    </row>
    <row r="15" spans="2:2" ht="13">
      <c r="B15" s="190"/>
    </row>
    <row r="27" spans="1:8" ht="13" thickBot="1"/>
    <row r="28" spans="1:8" ht="18.5" thickBot="1">
      <c r="A28" s="1413" t="s">
        <v>921</v>
      </c>
      <c r="B28" s="1414"/>
      <c r="C28" s="1414"/>
      <c r="D28" s="1414"/>
      <c r="E28" s="1414"/>
      <c r="F28" s="1415"/>
      <c r="G28" s="193"/>
      <c r="H28" s="193"/>
    </row>
    <row r="45" spans="3:8">
      <c r="C45" s="194" t="s">
        <v>922</v>
      </c>
      <c r="D45" s="195"/>
      <c r="E45" s="196"/>
      <c r="F45" s="197"/>
      <c r="G45" s="197"/>
      <c r="H45" s="197"/>
    </row>
    <row r="46" spans="3:8">
      <c r="C46" s="1411" t="s">
        <v>923</v>
      </c>
      <c r="D46" s="1411"/>
      <c r="E46" s="1411"/>
      <c r="F46" s="1411"/>
      <c r="G46" s="198"/>
      <c r="H46" s="198"/>
    </row>
    <row r="49" spans="1:8">
      <c r="D49" s="195"/>
      <c r="E49" s="196"/>
      <c r="F49" s="197"/>
      <c r="G49" s="197"/>
      <c r="H49" s="197"/>
    </row>
    <row r="50" spans="1:8">
      <c r="C50" s="194" t="s">
        <v>924</v>
      </c>
      <c r="D50" s="195"/>
      <c r="E50" s="196"/>
      <c r="F50" s="197"/>
      <c r="G50" s="197"/>
      <c r="H50" s="197"/>
    </row>
    <row r="51" spans="1:8" ht="12.75" customHeight="1">
      <c r="C51" s="1411" t="s">
        <v>925</v>
      </c>
      <c r="D51" s="1411"/>
      <c r="E51" s="1411"/>
      <c r="F51" s="1411"/>
      <c r="G51" s="198"/>
      <c r="H51" s="198"/>
    </row>
    <row r="52" spans="1:8" ht="12.75" customHeight="1">
      <c r="C52" s="1411" t="s">
        <v>926</v>
      </c>
      <c r="D52" s="1411"/>
      <c r="E52" s="1411"/>
      <c r="F52" s="1411"/>
      <c r="G52" s="198"/>
      <c r="H52" s="198"/>
    </row>
    <row r="53" spans="1:8" ht="12.75" customHeight="1">
      <c r="C53" s="1411" t="s">
        <v>927</v>
      </c>
      <c r="D53" s="1411"/>
      <c r="E53" s="1411"/>
      <c r="F53" s="1411"/>
      <c r="G53" s="198"/>
      <c r="H53" s="198"/>
    </row>
    <row r="54" spans="1:8" ht="12.75" customHeight="1">
      <c r="C54" s="1411"/>
      <c r="D54" s="1411"/>
      <c r="E54" s="1411"/>
      <c r="F54" s="1411"/>
      <c r="G54" s="198"/>
      <c r="H54" s="198"/>
    </row>
    <row r="55" spans="1:8" ht="12.75" customHeight="1">
      <c r="C55" s="1411"/>
      <c r="D55" s="1411"/>
      <c r="E55" s="1411"/>
      <c r="F55" s="1411"/>
      <c r="G55" s="198"/>
      <c r="H55" s="198"/>
    </row>
    <row r="56" spans="1:8">
      <c r="B56" s="198"/>
    </row>
    <row r="57" spans="1:8" ht="12.75" customHeight="1"/>
    <row r="58" spans="1:8" ht="12.75" customHeight="1"/>
    <row r="59" spans="1:8" ht="12.75" customHeight="1">
      <c r="C59" s="198"/>
      <c r="D59" s="198"/>
      <c r="E59" s="198"/>
      <c r="F59" s="198"/>
      <c r="G59" s="198"/>
      <c r="H59" s="198"/>
    </row>
    <row r="61" spans="1:8" s="202" customFormat="1" ht="10.5">
      <c r="A61" s="199"/>
      <c r="B61" s="200"/>
      <c r="C61" s="200"/>
      <c r="D61" s="201"/>
      <c r="E61" s="201"/>
      <c r="F61" s="201"/>
      <c r="G61" s="201"/>
      <c r="H61" s="201"/>
    </row>
    <row r="62" spans="1:8" ht="13">
      <c r="A62" s="203" t="s">
        <v>909</v>
      </c>
      <c r="B62" s="190" t="s">
        <v>928</v>
      </c>
      <c r="C62" s="204"/>
      <c r="D62" s="204"/>
      <c r="E62" s="205"/>
      <c r="F62" s="205"/>
      <c r="G62" s="205"/>
      <c r="H62" s="205"/>
    </row>
    <row r="63" spans="1:8" ht="13">
      <c r="A63" s="203"/>
      <c r="B63" s="190"/>
      <c r="C63" s="204"/>
      <c r="D63" s="204"/>
      <c r="E63" s="205"/>
      <c r="F63" s="205"/>
      <c r="G63" s="205"/>
      <c r="H63" s="205"/>
    </row>
    <row r="64" spans="1:8" ht="13">
      <c r="A64" s="206"/>
      <c r="B64" s="207" t="s">
        <v>929</v>
      </c>
      <c r="C64" s="204"/>
      <c r="D64" s="204"/>
      <c r="E64" s="205"/>
      <c r="F64" s="205"/>
      <c r="G64" s="205"/>
      <c r="H64" s="205"/>
    </row>
    <row r="65" spans="1:9" ht="13">
      <c r="A65" s="203"/>
      <c r="B65" s="190"/>
      <c r="C65" s="204"/>
      <c r="D65" s="204"/>
      <c r="E65" s="205"/>
      <c r="F65" s="205"/>
      <c r="G65" s="205"/>
      <c r="H65" s="205"/>
    </row>
    <row r="66" spans="1:9" s="211" customFormat="1" ht="11.5">
      <c r="A66" s="208"/>
      <c r="B66" s="1407" t="s">
        <v>930</v>
      </c>
      <c r="C66" s="1393"/>
      <c r="D66" s="1393"/>
      <c r="E66" s="1393"/>
      <c r="F66" s="1393"/>
      <c r="G66" s="210"/>
      <c r="H66" s="210"/>
    </row>
    <row r="67" spans="1:9" s="211" customFormat="1" ht="25.5" customHeight="1">
      <c r="A67" s="208"/>
      <c r="B67" s="1393" t="s">
        <v>931</v>
      </c>
      <c r="C67" s="1393"/>
      <c r="D67" s="1393"/>
      <c r="E67" s="1393"/>
      <c r="F67" s="1393"/>
      <c r="G67" s="212"/>
      <c r="H67" s="212"/>
    </row>
    <row r="68" spans="1:9" s="211" customFormat="1" ht="11.5">
      <c r="A68" s="208"/>
      <c r="B68" s="1407" t="s">
        <v>932</v>
      </c>
      <c r="C68" s="1412"/>
      <c r="D68" s="1412"/>
      <c r="E68" s="1412"/>
      <c r="F68" s="1412"/>
      <c r="G68" s="213"/>
      <c r="H68" s="213"/>
    </row>
    <row r="69" spans="1:9" s="211" customFormat="1" ht="39.75" customHeight="1">
      <c r="A69" s="208"/>
      <c r="B69" s="1392" t="s">
        <v>933</v>
      </c>
      <c r="C69" s="1392"/>
      <c r="D69" s="1392"/>
      <c r="E69" s="1392"/>
      <c r="F69" s="1392"/>
      <c r="G69" s="209"/>
      <c r="H69" s="209"/>
    </row>
    <row r="70" spans="1:9" s="211" customFormat="1" ht="26.25" customHeight="1">
      <c r="A70" s="208"/>
      <c r="B70" s="1392" t="s">
        <v>934</v>
      </c>
      <c r="C70" s="1410"/>
      <c r="D70" s="1410"/>
      <c r="E70" s="1410"/>
      <c r="F70" s="1410"/>
      <c r="G70" s="214"/>
      <c r="H70" s="214"/>
    </row>
    <row r="71" spans="1:9" s="211" customFormat="1" ht="39" customHeight="1">
      <c r="A71" s="208"/>
      <c r="B71" s="1391" t="s">
        <v>935</v>
      </c>
      <c r="C71" s="1391"/>
      <c r="D71" s="1391"/>
      <c r="E71" s="1391"/>
      <c r="F71" s="1391"/>
      <c r="G71" s="215"/>
      <c r="H71" s="215"/>
    </row>
    <row r="72" spans="1:9" s="211" customFormat="1" ht="63.75" customHeight="1">
      <c r="A72" s="208"/>
      <c r="B72" s="1391" t="s">
        <v>936</v>
      </c>
      <c r="C72" s="1391"/>
      <c r="D72" s="1391"/>
      <c r="E72" s="1391"/>
      <c r="F72" s="1391"/>
      <c r="G72" s="215"/>
      <c r="H72" s="215"/>
      <c r="I72" s="216"/>
    </row>
    <row r="73" spans="1:9" s="211" customFormat="1" ht="39.75" customHeight="1">
      <c r="A73" s="208"/>
      <c r="B73" s="1391" t="s">
        <v>937</v>
      </c>
      <c r="C73" s="1391"/>
      <c r="D73" s="1391"/>
      <c r="E73" s="1391"/>
      <c r="F73" s="1391"/>
      <c r="G73" s="215"/>
      <c r="H73" s="215"/>
    </row>
    <row r="74" spans="1:9" s="211" customFormat="1" ht="39" customHeight="1">
      <c r="A74" s="208"/>
      <c r="B74" s="1391" t="s">
        <v>938</v>
      </c>
      <c r="C74" s="1391"/>
      <c r="D74" s="1391"/>
      <c r="E74" s="1391"/>
      <c r="F74" s="1391"/>
      <c r="G74" s="215"/>
      <c r="H74" s="215"/>
      <c r="I74" s="216"/>
    </row>
    <row r="75" spans="1:9" s="211" customFormat="1" ht="11.5">
      <c r="A75" s="208"/>
      <c r="B75" s="215" t="s">
        <v>939</v>
      </c>
      <c r="C75" s="215"/>
      <c r="D75" s="215"/>
      <c r="E75" s="215"/>
      <c r="F75" s="217"/>
      <c r="G75" s="217"/>
      <c r="H75" s="217"/>
    </row>
    <row r="76" spans="1:9" s="211" customFormat="1" ht="51" customHeight="1">
      <c r="A76" s="208"/>
      <c r="B76" s="1392" t="s">
        <v>940</v>
      </c>
      <c r="C76" s="1392"/>
      <c r="D76" s="1392"/>
      <c r="E76" s="1392"/>
      <c r="F76" s="1392"/>
      <c r="G76" s="212"/>
      <c r="H76" s="212"/>
      <c r="I76" s="218"/>
    </row>
    <row r="77" spans="1:9" s="211" customFormat="1" ht="11.5">
      <c r="A77" s="208"/>
      <c r="B77" s="1391" t="s">
        <v>941</v>
      </c>
      <c r="C77" s="1391"/>
      <c r="D77" s="1391"/>
      <c r="E77" s="1391"/>
      <c r="F77" s="1391"/>
      <c r="G77" s="215"/>
      <c r="H77" s="215"/>
      <c r="I77" s="216"/>
    </row>
    <row r="78" spans="1:9" s="211" customFormat="1" ht="11.5">
      <c r="A78" s="208"/>
      <c r="B78" s="1391" t="s">
        <v>942</v>
      </c>
      <c r="C78" s="1391"/>
      <c r="D78" s="1391"/>
      <c r="E78" s="1391"/>
      <c r="F78" s="1391"/>
      <c r="G78" s="215"/>
      <c r="H78" s="215"/>
      <c r="I78" s="219"/>
    </row>
    <row r="79" spans="1:9" s="211" customFormat="1" ht="63.75" customHeight="1">
      <c r="A79" s="208"/>
      <c r="B79" s="1391" t="s">
        <v>943</v>
      </c>
      <c r="C79" s="1391"/>
      <c r="D79" s="1391"/>
      <c r="E79" s="1391"/>
      <c r="F79" s="1391"/>
      <c r="G79" s="215"/>
      <c r="H79" s="215"/>
    </row>
    <row r="80" spans="1:9" s="211" customFormat="1" ht="99" customHeight="1">
      <c r="A80" s="208"/>
      <c r="B80" s="1392" t="s">
        <v>944</v>
      </c>
      <c r="C80" s="1391"/>
      <c r="D80" s="1391"/>
      <c r="E80" s="1391"/>
      <c r="F80" s="1391"/>
      <c r="G80" s="215"/>
      <c r="H80" s="215"/>
      <c r="I80" s="220"/>
    </row>
    <row r="81" spans="1:9" s="211" customFormat="1" ht="26.25" customHeight="1">
      <c r="A81" s="208"/>
      <c r="B81" s="1391" t="s">
        <v>945</v>
      </c>
      <c r="C81" s="1391"/>
      <c r="D81" s="1391"/>
      <c r="E81" s="1391"/>
      <c r="F81" s="1391"/>
      <c r="G81" s="215"/>
      <c r="H81" s="215"/>
    </row>
    <row r="82" spans="1:9" s="211" customFormat="1" ht="25.5" customHeight="1">
      <c r="A82" s="208"/>
      <c r="B82" s="1392" t="s">
        <v>946</v>
      </c>
      <c r="C82" s="1392"/>
      <c r="D82" s="1392"/>
      <c r="E82" s="1392"/>
      <c r="F82" s="1392"/>
      <c r="G82" s="212"/>
      <c r="H82" s="212"/>
    </row>
    <row r="83" spans="1:9" s="211" customFormat="1" ht="52.5" customHeight="1">
      <c r="A83" s="208"/>
      <c r="B83" s="1392" t="s">
        <v>947</v>
      </c>
      <c r="C83" s="1410"/>
      <c r="D83" s="1410"/>
      <c r="E83" s="1410"/>
      <c r="F83" s="1410"/>
      <c r="G83" s="214"/>
      <c r="H83" s="214"/>
    </row>
    <row r="84" spans="1:9" s="211" customFormat="1" ht="60" customHeight="1">
      <c r="A84" s="208"/>
      <c r="B84" s="1392" t="s">
        <v>948</v>
      </c>
      <c r="C84" s="1410"/>
      <c r="D84" s="1410"/>
      <c r="E84" s="1410"/>
      <c r="F84" s="1410"/>
      <c r="G84" s="214"/>
      <c r="H84" s="214"/>
    </row>
    <row r="85" spans="1:9" s="211" customFormat="1" ht="42" customHeight="1">
      <c r="A85" s="208"/>
      <c r="B85" s="1392" t="s">
        <v>949</v>
      </c>
      <c r="C85" s="1410"/>
      <c r="D85" s="1410"/>
      <c r="E85" s="1410"/>
      <c r="F85" s="1410"/>
      <c r="G85" s="214"/>
      <c r="H85" s="214"/>
    </row>
    <row r="86" spans="1:9" s="211" customFormat="1" ht="11.5">
      <c r="A86" s="208"/>
      <c r="B86" s="1392" t="s">
        <v>950</v>
      </c>
      <c r="C86" s="1410"/>
      <c r="D86" s="1410"/>
      <c r="E86" s="1410"/>
      <c r="F86" s="1410"/>
      <c r="G86" s="214"/>
      <c r="H86" s="214"/>
      <c r="I86" s="216"/>
    </row>
    <row r="87" spans="1:9" s="211" customFormat="1" ht="11.5">
      <c r="A87" s="208"/>
      <c r="B87" s="212"/>
      <c r="C87" s="214"/>
      <c r="D87" s="214"/>
      <c r="E87" s="212"/>
      <c r="F87" s="214"/>
      <c r="G87" s="214"/>
      <c r="H87" s="214"/>
      <c r="I87" s="216"/>
    </row>
    <row r="88" spans="1:9" s="211" customFormat="1" ht="29.25" customHeight="1">
      <c r="A88" s="208"/>
      <c r="B88" s="1392" t="s">
        <v>951</v>
      </c>
      <c r="C88" s="1410"/>
      <c r="D88" s="1410"/>
      <c r="E88" s="1410"/>
      <c r="F88" s="1410"/>
      <c r="G88" s="214"/>
      <c r="H88" s="214"/>
      <c r="I88" s="216"/>
    </row>
    <row r="89" spans="1:9" s="211" customFormat="1" ht="25.5" customHeight="1">
      <c r="A89" s="208"/>
      <c r="B89" s="1392" t="s">
        <v>952</v>
      </c>
      <c r="C89" s="1392"/>
      <c r="D89" s="1392"/>
      <c r="E89" s="1392"/>
      <c r="F89" s="1392"/>
      <c r="G89" s="212"/>
      <c r="H89" s="212"/>
      <c r="I89" s="216"/>
    </row>
    <row r="90" spans="1:9" s="211" customFormat="1" ht="25.5" customHeight="1">
      <c r="A90" s="208"/>
      <c r="B90" s="1391" t="s">
        <v>953</v>
      </c>
      <c r="C90" s="1391"/>
      <c r="D90" s="1391"/>
      <c r="E90" s="1391"/>
      <c r="F90" s="1391"/>
      <c r="G90" s="215"/>
      <c r="H90" s="215"/>
      <c r="I90" s="219"/>
    </row>
    <row r="91" spans="1:9" s="211" customFormat="1" ht="11.5">
      <c r="A91" s="208"/>
      <c r="B91" s="1408"/>
      <c r="C91" s="1409"/>
      <c r="D91" s="1409"/>
      <c r="E91" s="1409"/>
      <c r="F91" s="1409"/>
      <c r="G91" s="222"/>
      <c r="H91" s="222"/>
      <c r="I91" s="219"/>
    </row>
    <row r="92" spans="1:9" s="211" customFormat="1" ht="11.5">
      <c r="A92" s="208"/>
      <c r="B92" s="1407" t="s">
        <v>954</v>
      </c>
      <c r="C92" s="1393"/>
      <c r="D92" s="1393"/>
      <c r="E92" s="1393"/>
      <c r="F92" s="1393"/>
      <c r="G92" s="210"/>
      <c r="H92" s="210"/>
    </row>
    <row r="93" spans="1:9" s="211" customFormat="1" ht="11.5">
      <c r="A93" s="208"/>
      <c r="B93" s="1392" t="s">
        <v>955</v>
      </c>
      <c r="C93" s="1391"/>
      <c r="D93" s="1391"/>
      <c r="E93" s="1391"/>
      <c r="F93" s="1391"/>
      <c r="G93" s="215"/>
      <c r="H93" s="215"/>
    </row>
    <row r="94" spans="1:9" s="211" customFormat="1" ht="62.25" customHeight="1">
      <c r="A94" s="208"/>
      <c r="B94" s="1391" t="s">
        <v>956</v>
      </c>
      <c r="C94" s="1391"/>
      <c r="D94" s="1391"/>
      <c r="E94" s="1391"/>
      <c r="F94" s="1391"/>
      <c r="G94" s="215"/>
      <c r="H94" s="215"/>
    </row>
    <row r="95" spans="1:9" s="211" customFormat="1" ht="26.25" customHeight="1">
      <c r="A95" s="208"/>
      <c r="B95" s="1391" t="s">
        <v>957</v>
      </c>
      <c r="C95" s="1391"/>
      <c r="D95" s="1391"/>
      <c r="E95" s="1391"/>
      <c r="F95" s="1391"/>
      <c r="G95" s="215"/>
      <c r="H95" s="215"/>
      <c r="I95" s="223"/>
    </row>
    <row r="96" spans="1:9" s="211" customFormat="1" ht="39.75" customHeight="1">
      <c r="A96" s="208"/>
      <c r="B96" s="1391" t="s">
        <v>958</v>
      </c>
      <c r="C96" s="1391"/>
      <c r="D96" s="1391"/>
      <c r="E96" s="1391"/>
      <c r="F96" s="1391"/>
      <c r="G96" s="215"/>
      <c r="H96" s="215"/>
      <c r="I96" s="216"/>
    </row>
    <row r="97" spans="1:9" s="211" customFormat="1" ht="27.75" customHeight="1">
      <c r="A97" s="208"/>
      <c r="B97" s="1392" t="s">
        <v>959</v>
      </c>
      <c r="C97" s="1391"/>
      <c r="D97" s="1391"/>
      <c r="E97" s="1391"/>
      <c r="F97" s="1391"/>
      <c r="G97" s="215"/>
      <c r="H97" s="215"/>
      <c r="I97" s="216"/>
    </row>
    <row r="98" spans="1:9" s="211" customFormat="1" ht="11.5">
      <c r="A98" s="208"/>
      <c r="B98" s="1392" t="s">
        <v>960</v>
      </c>
      <c r="C98" s="1392"/>
      <c r="D98" s="1392"/>
      <c r="E98" s="1392"/>
      <c r="F98" s="1392"/>
      <c r="G98" s="212"/>
      <c r="H98" s="212"/>
      <c r="I98" s="224"/>
    </row>
    <row r="99" spans="1:9" s="211" customFormat="1" ht="24.75" customHeight="1">
      <c r="A99" s="208"/>
      <c r="B99" s="1391" t="s">
        <v>961</v>
      </c>
      <c r="C99" s="1391"/>
      <c r="D99" s="1391"/>
      <c r="E99" s="1391"/>
      <c r="F99" s="1391"/>
      <c r="G99" s="215"/>
      <c r="H99" s="215"/>
      <c r="I99" s="219"/>
    </row>
    <row r="100" spans="1:9" s="211" customFormat="1" ht="26.25" customHeight="1">
      <c r="A100" s="208"/>
      <c r="B100" s="1391" t="s">
        <v>962</v>
      </c>
      <c r="C100" s="1391"/>
      <c r="D100" s="1391"/>
      <c r="E100" s="1391"/>
      <c r="F100" s="1391"/>
      <c r="G100" s="215"/>
      <c r="H100" s="215"/>
      <c r="I100" s="219"/>
    </row>
    <row r="101" spans="1:9" s="211" customFormat="1" ht="25.5" customHeight="1">
      <c r="A101" s="208"/>
      <c r="B101" s="1391" t="s">
        <v>963</v>
      </c>
      <c r="C101" s="1391"/>
      <c r="D101" s="1391"/>
      <c r="E101" s="1391"/>
      <c r="F101" s="1391"/>
      <c r="G101" s="215"/>
      <c r="H101" s="215"/>
      <c r="I101" s="219"/>
    </row>
    <row r="102" spans="1:9" s="211" customFormat="1" ht="24.75" customHeight="1">
      <c r="A102" s="208"/>
      <c r="B102" s="1392" t="s">
        <v>964</v>
      </c>
      <c r="C102" s="1391"/>
      <c r="D102" s="1391"/>
      <c r="E102" s="1391"/>
      <c r="F102" s="1391"/>
      <c r="G102" s="215"/>
      <c r="H102" s="215"/>
      <c r="I102" s="216"/>
    </row>
    <row r="103" spans="1:9" s="211" customFormat="1" ht="11.5">
      <c r="A103" s="208"/>
      <c r="B103" s="1391"/>
      <c r="C103" s="1391"/>
      <c r="D103" s="1391"/>
      <c r="E103" s="1391"/>
      <c r="F103" s="1391"/>
      <c r="G103" s="215"/>
      <c r="H103" s="215"/>
      <c r="I103" s="219"/>
    </row>
    <row r="104" spans="1:9" s="211" customFormat="1" ht="11.5">
      <c r="A104" s="208"/>
      <c r="B104" s="1407" t="s">
        <v>965</v>
      </c>
      <c r="C104" s="1407"/>
      <c r="D104" s="1407"/>
      <c r="E104" s="1407"/>
      <c r="F104" s="1407"/>
      <c r="G104" s="209"/>
      <c r="H104" s="209"/>
      <c r="I104" s="219"/>
    </row>
    <row r="105" spans="1:9" s="211" customFormat="1" ht="37.5" customHeight="1">
      <c r="A105" s="208"/>
      <c r="B105" s="1392" t="s">
        <v>966</v>
      </c>
      <c r="C105" s="1392"/>
      <c r="D105" s="1392"/>
      <c r="E105" s="1392"/>
      <c r="F105" s="1392"/>
      <c r="G105" s="212"/>
      <c r="H105" s="212"/>
      <c r="I105" s="216"/>
    </row>
    <row r="106" spans="1:9" s="211" customFormat="1" ht="50.25" customHeight="1">
      <c r="A106" s="208"/>
      <c r="B106" s="1391" t="s">
        <v>967</v>
      </c>
      <c r="C106" s="1391"/>
      <c r="D106" s="1391"/>
      <c r="E106" s="1391"/>
      <c r="F106" s="1391"/>
      <c r="G106" s="215"/>
      <c r="H106" s="215"/>
    </row>
    <row r="107" spans="1:9" s="211" customFormat="1" ht="38.25" customHeight="1">
      <c r="A107" s="208"/>
      <c r="B107" s="1391" t="s">
        <v>968</v>
      </c>
      <c r="C107" s="1391"/>
      <c r="D107" s="1391"/>
      <c r="E107" s="1391"/>
      <c r="F107" s="1391"/>
      <c r="G107" s="215"/>
      <c r="H107" s="215"/>
      <c r="I107" s="219"/>
    </row>
    <row r="108" spans="1:9" s="211" customFormat="1" ht="52.5" customHeight="1">
      <c r="A108" s="208"/>
      <c r="B108" s="1391" t="s">
        <v>969</v>
      </c>
      <c r="C108" s="1391"/>
      <c r="D108" s="1391"/>
      <c r="E108" s="1391"/>
      <c r="F108" s="1391"/>
      <c r="G108" s="215"/>
      <c r="H108" s="215"/>
      <c r="I108" s="216"/>
    </row>
    <row r="109" spans="1:9" s="211" customFormat="1" ht="24.75" customHeight="1">
      <c r="A109" s="208"/>
      <c r="B109" s="1391" t="s">
        <v>970</v>
      </c>
      <c r="C109" s="1391"/>
      <c r="D109" s="1391"/>
      <c r="E109" s="1391"/>
      <c r="F109" s="1391"/>
      <c r="G109" s="215"/>
      <c r="H109" s="215"/>
      <c r="I109" s="219"/>
    </row>
    <row r="110" spans="1:9" s="211" customFormat="1" ht="11.5">
      <c r="A110" s="208"/>
      <c r="B110" s="1392"/>
      <c r="C110" s="1392"/>
      <c r="D110" s="1392"/>
      <c r="E110" s="1392"/>
      <c r="F110" s="1392"/>
      <c r="G110" s="212"/>
      <c r="H110" s="212"/>
    </row>
    <row r="111" spans="1:9" s="211" customFormat="1" ht="11.5">
      <c r="A111" s="208"/>
      <c r="B111" s="1393" t="s">
        <v>971</v>
      </c>
      <c r="C111" s="1393"/>
      <c r="D111" s="1393"/>
      <c r="E111" s="1393"/>
      <c r="F111" s="1393"/>
      <c r="G111" s="210"/>
      <c r="H111" s="210"/>
    </row>
    <row r="112" spans="1:9" s="211" customFormat="1" ht="26.25" customHeight="1">
      <c r="A112" s="208"/>
      <c r="B112" s="1391" t="s">
        <v>972</v>
      </c>
      <c r="C112" s="1391"/>
      <c r="D112" s="1391"/>
      <c r="E112" s="1391"/>
      <c r="F112" s="1391"/>
      <c r="G112" s="215"/>
      <c r="H112" s="215"/>
    </row>
    <row r="113" spans="1:9" s="211" customFormat="1" ht="49.5" customHeight="1">
      <c r="A113" s="208"/>
      <c r="B113" s="1392" t="s">
        <v>973</v>
      </c>
      <c r="C113" s="1392"/>
      <c r="D113" s="1392"/>
      <c r="E113" s="1392"/>
      <c r="F113" s="1392"/>
      <c r="G113" s="212"/>
      <c r="H113" s="212"/>
    </row>
    <row r="114" spans="1:9" s="211" customFormat="1" ht="25.5" customHeight="1">
      <c r="A114" s="208"/>
      <c r="B114" s="1391" t="s">
        <v>974</v>
      </c>
      <c r="C114" s="1391"/>
      <c r="D114" s="1391"/>
      <c r="E114" s="1391"/>
      <c r="F114" s="1391"/>
      <c r="G114" s="215"/>
      <c r="H114" s="215"/>
    </row>
    <row r="115" spans="1:9" s="211" customFormat="1" ht="33.75" customHeight="1">
      <c r="A115" s="208"/>
      <c r="B115" s="1392" t="s">
        <v>975</v>
      </c>
      <c r="C115" s="1391"/>
      <c r="D115" s="1391"/>
      <c r="E115" s="1391"/>
      <c r="F115" s="1391"/>
      <c r="G115" s="215"/>
      <c r="H115" s="215"/>
      <c r="I115" s="216"/>
    </row>
    <row r="116" spans="1:9" s="211" customFormat="1" ht="27.75" customHeight="1">
      <c r="A116" s="208"/>
      <c r="B116" s="1391" t="s">
        <v>976</v>
      </c>
      <c r="C116" s="1391"/>
      <c r="D116" s="1391"/>
      <c r="E116" s="1391"/>
      <c r="F116" s="1391"/>
      <c r="G116" s="215"/>
      <c r="H116" s="215"/>
      <c r="I116" s="219"/>
    </row>
    <row r="117" spans="1:9" s="211" customFormat="1" ht="11.5">
      <c r="A117" s="208"/>
      <c r="B117" s="1393"/>
      <c r="C117" s="1393"/>
      <c r="D117" s="1393"/>
      <c r="E117" s="1393"/>
      <c r="F117" s="1393"/>
      <c r="G117" s="210"/>
      <c r="H117" s="210"/>
    </row>
    <row r="118" spans="1:9" s="211" customFormat="1" ht="11.5">
      <c r="A118" s="208"/>
      <c r="B118" s="1393" t="s">
        <v>977</v>
      </c>
      <c r="C118" s="1393"/>
      <c r="D118" s="1393"/>
      <c r="E118" s="1393"/>
      <c r="F118" s="1393"/>
      <c r="G118" s="210"/>
      <c r="H118" s="210"/>
    </row>
    <row r="119" spans="1:9" s="211" customFormat="1" ht="26.25" customHeight="1">
      <c r="A119" s="208"/>
      <c r="B119" s="1391" t="s">
        <v>978</v>
      </c>
      <c r="C119" s="1391"/>
      <c r="D119" s="1391"/>
      <c r="E119" s="1391"/>
      <c r="F119" s="1391"/>
      <c r="G119" s="215"/>
      <c r="H119" s="215"/>
    </row>
    <row r="120" spans="1:9" s="211" customFormat="1" ht="27" customHeight="1">
      <c r="A120" s="208"/>
      <c r="B120" s="1391" t="s">
        <v>979</v>
      </c>
      <c r="C120" s="1391"/>
      <c r="D120" s="1391"/>
      <c r="E120" s="1391"/>
      <c r="F120" s="1391"/>
      <c r="G120" s="215"/>
      <c r="H120" s="215"/>
    </row>
    <row r="121" spans="1:9" s="211" customFormat="1" ht="51" customHeight="1">
      <c r="A121" s="208"/>
      <c r="B121" s="1391" t="s">
        <v>980</v>
      </c>
      <c r="C121" s="1391"/>
      <c r="D121" s="1391"/>
      <c r="E121" s="1391"/>
      <c r="F121" s="1391"/>
      <c r="G121" s="215"/>
      <c r="H121" s="215"/>
    </row>
    <row r="122" spans="1:9" s="211" customFormat="1" ht="11.5">
      <c r="A122" s="208"/>
      <c r="B122" s="1391"/>
      <c r="C122" s="1391"/>
      <c r="D122" s="1391"/>
      <c r="E122" s="1391"/>
      <c r="F122" s="1391"/>
      <c r="G122" s="215"/>
      <c r="H122" s="215"/>
    </row>
    <row r="123" spans="1:9" s="211" customFormat="1" ht="11.5">
      <c r="A123" s="208"/>
      <c r="B123" s="1407" t="s">
        <v>981</v>
      </c>
      <c r="C123" s="1407"/>
      <c r="D123" s="1407"/>
      <c r="E123" s="1407"/>
      <c r="F123" s="1407"/>
      <c r="G123" s="209"/>
      <c r="H123" s="209"/>
    </row>
    <row r="124" spans="1:9" s="211" customFormat="1" ht="27" customHeight="1">
      <c r="A124" s="208"/>
      <c r="B124" s="1392" t="s">
        <v>982</v>
      </c>
      <c r="C124" s="1392"/>
      <c r="D124" s="1392"/>
      <c r="E124" s="1392"/>
      <c r="F124" s="1392"/>
      <c r="G124" s="212"/>
      <c r="H124" s="212"/>
    </row>
    <row r="125" spans="1:9" s="211" customFormat="1" ht="39" customHeight="1">
      <c r="A125" s="208"/>
      <c r="B125" s="1391" t="s">
        <v>983</v>
      </c>
      <c r="C125" s="1391"/>
      <c r="D125" s="1391"/>
      <c r="E125" s="1391"/>
      <c r="F125" s="1391"/>
      <c r="G125" s="215"/>
      <c r="H125" s="215"/>
    </row>
    <row r="126" spans="1:9" s="211" customFormat="1" ht="13.5" customHeight="1">
      <c r="A126" s="208"/>
      <c r="B126" s="1392" t="s">
        <v>984</v>
      </c>
      <c r="C126" s="1391"/>
      <c r="D126" s="1391"/>
      <c r="E126" s="1391"/>
      <c r="F126" s="1391"/>
      <c r="G126" s="215"/>
      <c r="H126" s="215"/>
    </row>
    <row r="127" spans="1:9" s="211" customFormat="1" ht="28.5" customHeight="1">
      <c r="A127" s="208"/>
      <c r="B127" s="1391" t="s">
        <v>985</v>
      </c>
      <c r="C127" s="1391"/>
      <c r="D127" s="1391"/>
      <c r="E127" s="1391"/>
      <c r="F127" s="1391"/>
      <c r="G127" s="215"/>
      <c r="H127" s="215"/>
    </row>
    <row r="128" spans="1:9" s="211" customFormat="1" ht="37.5" customHeight="1">
      <c r="A128" s="208"/>
      <c r="B128" s="1391" t="s">
        <v>986</v>
      </c>
      <c r="C128" s="1391"/>
      <c r="D128" s="1391"/>
      <c r="E128" s="1391"/>
      <c r="F128" s="1391"/>
      <c r="G128" s="215"/>
      <c r="H128" s="215"/>
    </row>
    <row r="129" spans="1:9" s="211" customFormat="1" ht="11.5">
      <c r="A129" s="208"/>
      <c r="B129" s="1392" t="s">
        <v>987</v>
      </c>
      <c r="C129" s="1391"/>
      <c r="D129" s="1391"/>
      <c r="E129" s="1391"/>
      <c r="F129" s="1391"/>
      <c r="G129" s="215"/>
      <c r="H129" s="215"/>
      <c r="I129" s="216"/>
    </row>
    <row r="130" spans="1:9" s="211" customFormat="1" ht="11.5">
      <c r="A130" s="208"/>
      <c r="B130" s="1391"/>
      <c r="C130" s="1391"/>
      <c r="D130" s="1391"/>
      <c r="E130" s="1391"/>
      <c r="F130" s="1391"/>
      <c r="G130" s="215"/>
      <c r="H130" s="215"/>
    </row>
    <row r="131" spans="1:9" s="211" customFormat="1" ht="11.5">
      <c r="A131" s="208"/>
      <c r="B131" s="1393" t="s">
        <v>988</v>
      </c>
      <c r="C131" s="1393"/>
      <c r="D131" s="1393"/>
      <c r="E131" s="1393"/>
      <c r="F131" s="1393"/>
      <c r="G131" s="210"/>
      <c r="H131" s="210"/>
    </row>
    <row r="132" spans="1:9" s="211" customFormat="1" ht="26.25" customHeight="1">
      <c r="A132" s="208"/>
      <c r="B132" s="1391" t="s">
        <v>989</v>
      </c>
      <c r="C132" s="1391"/>
      <c r="D132" s="1391"/>
      <c r="E132" s="1391"/>
      <c r="F132" s="1391"/>
      <c r="G132" s="215"/>
      <c r="H132" s="215"/>
    </row>
    <row r="133" spans="1:9" s="211" customFormat="1" ht="26.25" customHeight="1">
      <c r="A133" s="208"/>
      <c r="B133" s="1392" t="s">
        <v>990</v>
      </c>
      <c r="C133" s="1392"/>
      <c r="D133" s="1392"/>
      <c r="E133" s="1392"/>
      <c r="F133" s="1392"/>
      <c r="G133" s="212"/>
      <c r="H133" s="212"/>
    </row>
    <row r="134" spans="1:9" s="211" customFormat="1" ht="48.75" customHeight="1">
      <c r="A134" s="208"/>
      <c r="B134" s="1391" t="s">
        <v>991</v>
      </c>
      <c r="C134" s="1391"/>
      <c r="D134" s="1391"/>
      <c r="E134" s="1391"/>
      <c r="F134" s="1391"/>
      <c r="G134" s="215"/>
      <c r="H134" s="215"/>
    </row>
    <row r="135" spans="1:9" s="211" customFormat="1" ht="9" customHeight="1">
      <c r="A135" s="208"/>
      <c r="B135" s="1391"/>
      <c r="C135" s="1391"/>
      <c r="D135" s="1391"/>
      <c r="E135" s="1391"/>
      <c r="F135" s="1391"/>
      <c r="G135" s="215"/>
      <c r="H135" s="215"/>
    </row>
    <row r="136" spans="1:9" s="211" customFormat="1" ht="11.5">
      <c r="A136" s="208"/>
      <c r="B136" s="1407" t="s">
        <v>992</v>
      </c>
      <c r="C136" s="1407"/>
      <c r="D136" s="1407"/>
      <c r="E136" s="1407"/>
      <c r="F136" s="1407"/>
      <c r="G136" s="209"/>
      <c r="H136" s="209"/>
    </row>
    <row r="137" spans="1:9" s="211" customFormat="1" ht="25.5" customHeight="1">
      <c r="A137" s="208"/>
      <c r="B137" s="1391" t="s">
        <v>993</v>
      </c>
      <c r="C137" s="1391"/>
      <c r="D137" s="1391"/>
      <c r="E137" s="1391"/>
      <c r="F137" s="1391"/>
      <c r="G137" s="215"/>
      <c r="H137" s="215"/>
    </row>
    <row r="138" spans="1:9" s="211" customFormat="1" ht="29.25" customHeight="1">
      <c r="A138" s="208"/>
      <c r="B138" s="1392" t="s">
        <v>994</v>
      </c>
      <c r="C138" s="1391"/>
      <c r="D138" s="1391"/>
      <c r="E138" s="1391"/>
      <c r="F138" s="1391"/>
      <c r="G138" s="215"/>
      <c r="H138" s="215"/>
    </row>
    <row r="139" spans="1:9" s="211" customFormat="1" ht="53.25" customHeight="1">
      <c r="A139" s="208"/>
      <c r="B139" s="1391" t="s">
        <v>995</v>
      </c>
      <c r="C139" s="1391"/>
      <c r="D139" s="1391"/>
      <c r="E139" s="1391"/>
      <c r="F139" s="1391"/>
      <c r="G139" s="215"/>
      <c r="H139" s="215"/>
    </row>
    <row r="140" spans="1:9" s="211" customFormat="1" ht="11.5">
      <c r="A140" s="208"/>
      <c r="B140" s="1392"/>
      <c r="C140" s="1391"/>
      <c r="D140" s="1391"/>
      <c r="E140" s="1391"/>
      <c r="F140" s="1391"/>
      <c r="G140" s="215"/>
      <c r="H140" s="215"/>
    </row>
    <row r="141" spans="1:9" s="211" customFormat="1" ht="11.5">
      <c r="A141" s="208"/>
      <c r="B141" s="1393" t="s">
        <v>996</v>
      </c>
      <c r="C141" s="1393"/>
      <c r="D141" s="1393"/>
      <c r="E141" s="1393"/>
      <c r="F141" s="1393"/>
      <c r="G141" s="210"/>
      <c r="H141" s="210"/>
    </row>
    <row r="142" spans="1:9" s="211" customFormat="1" ht="36.75" customHeight="1">
      <c r="A142" s="208"/>
      <c r="B142" s="1392" t="s">
        <v>997</v>
      </c>
      <c r="C142" s="1391"/>
      <c r="D142" s="1391"/>
      <c r="E142" s="1391"/>
      <c r="F142" s="1391"/>
      <c r="G142" s="215"/>
      <c r="H142" s="215"/>
      <c r="I142" s="219"/>
    </row>
    <row r="143" spans="1:9" s="211" customFormat="1" ht="42" customHeight="1">
      <c r="A143" s="208"/>
      <c r="B143" s="1391" t="s">
        <v>998</v>
      </c>
      <c r="C143" s="1391"/>
      <c r="D143" s="1391"/>
      <c r="E143" s="1391"/>
      <c r="F143" s="1391"/>
      <c r="G143" s="215"/>
      <c r="H143" s="215"/>
      <c r="I143" s="216"/>
    </row>
    <row r="144" spans="1:9" s="211" customFormat="1" ht="39" customHeight="1">
      <c r="A144" s="208"/>
      <c r="B144" s="1392" t="s">
        <v>999</v>
      </c>
      <c r="C144" s="1391"/>
      <c r="D144" s="1391"/>
      <c r="E144" s="1391"/>
      <c r="F144" s="1391"/>
      <c r="G144" s="215"/>
      <c r="H144" s="215"/>
    </row>
    <row r="145" spans="1:9" s="211" customFormat="1" ht="63" customHeight="1">
      <c r="A145" s="208"/>
      <c r="B145" s="1391" t="s">
        <v>1000</v>
      </c>
      <c r="C145" s="1391"/>
      <c r="D145" s="1391"/>
      <c r="E145" s="1391"/>
      <c r="F145" s="1391"/>
      <c r="G145" s="215"/>
      <c r="H145" s="215"/>
    </row>
    <row r="146" spans="1:9" s="211" customFormat="1" ht="52.5" customHeight="1">
      <c r="A146" s="208"/>
      <c r="B146" s="1392" t="s">
        <v>1001</v>
      </c>
      <c r="C146" s="1391"/>
      <c r="D146" s="1391"/>
      <c r="E146" s="1391"/>
      <c r="F146" s="1391"/>
      <c r="G146" s="215"/>
      <c r="H146" s="215"/>
      <c r="I146" s="216"/>
    </row>
    <row r="147" spans="1:9" s="211" customFormat="1" ht="11.5">
      <c r="A147" s="208"/>
      <c r="B147" s="1403"/>
      <c r="C147" s="1403"/>
      <c r="D147" s="1403"/>
      <c r="E147" s="1403"/>
      <c r="F147" s="1403"/>
      <c r="G147" s="222"/>
      <c r="H147" s="222"/>
    </row>
    <row r="148" spans="1:9" s="211" customFormat="1" ht="27" customHeight="1">
      <c r="A148" s="208"/>
      <c r="B148" s="1404" t="s">
        <v>1002</v>
      </c>
      <c r="C148" s="1405"/>
      <c r="D148" s="1405"/>
      <c r="E148" s="1405"/>
      <c r="F148" s="1406"/>
      <c r="G148" s="225"/>
      <c r="H148" s="225"/>
    </row>
    <row r="149" spans="1:9" s="211" customFormat="1" ht="11.5">
      <c r="A149" s="208"/>
      <c r="B149" s="215"/>
      <c r="C149" s="215"/>
      <c r="D149" s="215"/>
      <c r="E149" s="215"/>
      <c r="F149" s="217"/>
      <c r="G149" s="217"/>
      <c r="H149" s="217"/>
    </row>
    <row r="150" spans="1:9" s="211" customFormat="1" ht="11.5">
      <c r="A150" s="208"/>
      <c r="B150" s="210" t="s">
        <v>1003</v>
      </c>
      <c r="C150" s="210"/>
      <c r="D150" s="215"/>
      <c r="E150" s="215"/>
      <c r="F150" s="217"/>
      <c r="G150" s="217"/>
      <c r="H150" s="217"/>
    </row>
    <row r="151" spans="1:9" s="211" customFormat="1" ht="39.75" customHeight="1">
      <c r="A151" s="208"/>
      <c r="B151" s="1391" t="s">
        <v>1004</v>
      </c>
      <c r="C151" s="1391"/>
      <c r="D151" s="1391"/>
      <c r="E151" s="1391"/>
      <c r="F151" s="1391"/>
      <c r="G151" s="215"/>
      <c r="H151" s="215"/>
    </row>
    <row r="152" spans="1:9" s="211" customFormat="1" ht="28.5" customHeight="1">
      <c r="A152" s="208"/>
      <c r="B152" s="1391" t="s">
        <v>1005</v>
      </c>
      <c r="C152" s="1391"/>
      <c r="D152" s="1391"/>
      <c r="E152" s="1391"/>
      <c r="F152" s="1391"/>
      <c r="G152" s="215"/>
      <c r="H152" s="215"/>
    </row>
    <row r="153" spans="1:9" s="211" customFormat="1" ht="41.25" customHeight="1">
      <c r="A153" s="208"/>
      <c r="B153" s="1391" t="s">
        <v>1006</v>
      </c>
      <c r="C153" s="1391"/>
      <c r="D153" s="1391"/>
      <c r="E153" s="1391"/>
      <c r="F153" s="1391"/>
      <c r="G153" s="215"/>
      <c r="H153" s="215"/>
      <c r="I153" s="216"/>
    </row>
    <row r="154" spans="1:9" s="211" customFormat="1" ht="11.5">
      <c r="A154" s="208"/>
      <c r="B154" s="210" t="s">
        <v>1007</v>
      </c>
      <c r="C154" s="210"/>
      <c r="D154" s="215"/>
      <c r="E154" s="215"/>
      <c r="F154" s="217"/>
      <c r="G154" s="217"/>
      <c r="H154" s="217"/>
    </row>
    <row r="155" spans="1:9" s="211" customFormat="1" ht="27" customHeight="1">
      <c r="A155" s="208"/>
      <c r="B155" s="1391" t="s">
        <v>1008</v>
      </c>
      <c r="C155" s="1391"/>
      <c r="D155" s="1391"/>
      <c r="E155" s="1391"/>
      <c r="F155" s="1391"/>
      <c r="G155" s="215"/>
      <c r="H155" s="215"/>
    </row>
    <row r="156" spans="1:9" s="211" customFormat="1" ht="11.5">
      <c r="A156" s="208"/>
      <c r="B156" s="1391" t="s">
        <v>1009</v>
      </c>
      <c r="C156" s="1391"/>
      <c r="D156" s="1391"/>
      <c r="E156" s="1391"/>
      <c r="F156" s="1391"/>
      <c r="G156" s="215"/>
      <c r="H156" s="215"/>
    </row>
    <row r="157" spans="1:9" s="211" customFormat="1" ht="11.5">
      <c r="A157" s="208"/>
      <c r="B157" s="1391" t="s">
        <v>1010</v>
      </c>
      <c r="C157" s="1391"/>
      <c r="D157" s="1391"/>
      <c r="E157" s="1391"/>
      <c r="F157" s="1391"/>
      <c r="G157" s="215"/>
      <c r="H157" s="215"/>
    </row>
    <row r="158" spans="1:9" s="211" customFormat="1" ht="11.5">
      <c r="A158" s="208"/>
      <c r="B158" s="1391" t="s">
        <v>1011</v>
      </c>
      <c r="C158" s="1391"/>
      <c r="D158" s="1391"/>
      <c r="E158" s="1391"/>
      <c r="F158" s="1391"/>
      <c r="G158" s="215"/>
      <c r="H158" s="215"/>
    </row>
    <row r="159" spans="1:9" s="211" customFormat="1" ht="29.25" customHeight="1">
      <c r="A159" s="208"/>
      <c r="B159" s="1391" t="s">
        <v>1012</v>
      </c>
      <c r="C159" s="1391"/>
      <c r="D159" s="1391"/>
      <c r="E159" s="1391"/>
      <c r="F159" s="1391"/>
      <c r="G159" s="215"/>
      <c r="H159" s="215"/>
    </row>
    <row r="160" spans="1:9" s="211" customFormat="1" ht="11.5">
      <c r="A160" s="208"/>
      <c r="B160" s="1391" t="s">
        <v>1013</v>
      </c>
      <c r="C160" s="1391"/>
      <c r="D160" s="1391"/>
      <c r="E160" s="1391"/>
      <c r="F160" s="1391"/>
      <c r="G160" s="215"/>
      <c r="H160" s="215"/>
    </row>
    <row r="161" spans="1:9" s="211" customFormat="1" ht="11.5">
      <c r="A161" s="208"/>
      <c r="B161" s="1391" t="s">
        <v>1014</v>
      </c>
      <c r="C161" s="1391"/>
      <c r="D161" s="1391"/>
      <c r="E161" s="1391"/>
      <c r="F161" s="1391"/>
      <c r="G161" s="215"/>
      <c r="H161" s="215"/>
    </row>
    <row r="162" spans="1:9" s="211" customFormat="1" ht="29.25" customHeight="1">
      <c r="A162" s="208"/>
      <c r="B162" s="1391" t="s">
        <v>1015</v>
      </c>
      <c r="C162" s="1391"/>
      <c r="D162" s="1391"/>
      <c r="E162" s="1391"/>
      <c r="F162" s="1391"/>
      <c r="G162" s="215"/>
      <c r="H162" s="215"/>
    </row>
    <row r="163" spans="1:9" s="211" customFormat="1" ht="11.5">
      <c r="A163" s="208"/>
      <c r="B163" s="1391" t="s">
        <v>1016</v>
      </c>
      <c r="C163" s="1391"/>
      <c r="D163" s="1391"/>
      <c r="E163" s="1391"/>
      <c r="F163" s="1391"/>
      <c r="G163" s="215"/>
      <c r="H163" s="215"/>
    </row>
    <row r="164" spans="1:9" s="211" customFormat="1" ht="11.5">
      <c r="A164" s="208"/>
      <c r="B164" s="1391" t="s">
        <v>1017</v>
      </c>
      <c r="C164" s="1391"/>
      <c r="D164" s="1391"/>
      <c r="E164" s="1391"/>
      <c r="F164" s="1391"/>
      <c r="G164" s="215"/>
      <c r="H164" s="215"/>
      <c r="I164" s="219"/>
    </row>
    <row r="165" spans="1:9" s="211" customFormat="1" ht="11.5">
      <c r="A165" s="208"/>
      <c r="B165" s="1391" t="s">
        <v>1018</v>
      </c>
      <c r="C165" s="1391"/>
      <c r="D165" s="1391"/>
      <c r="E165" s="1391"/>
      <c r="F165" s="1391"/>
      <c r="G165" s="215"/>
      <c r="H165" s="215"/>
    </row>
    <row r="166" spans="1:9" s="211" customFormat="1" ht="24.75" customHeight="1">
      <c r="A166" s="208"/>
      <c r="B166" s="1391" t="s">
        <v>1019</v>
      </c>
      <c r="C166" s="1391"/>
      <c r="D166" s="1391"/>
      <c r="E166" s="1391"/>
      <c r="F166" s="1391"/>
      <c r="G166" s="215"/>
      <c r="H166" s="215"/>
      <c r="I166" s="219"/>
    </row>
    <row r="167" spans="1:9" s="211" customFormat="1" ht="26.25" customHeight="1">
      <c r="A167" s="208"/>
      <c r="B167" s="1391" t="s">
        <v>1020</v>
      </c>
      <c r="C167" s="1391"/>
      <c r="D167" s="1391"/>
      <c r="E167" s="1391"/>
      <c r="F167" s="1391"/>
      <c r="G167" s="215"/>
      <c r="H167" s="215"/>
    </row>
    <row r="168" spans="1:9" s="211" customFormat="1" ht="24.75" customHeight="1">
      <c r="A168" s="208"/>
      <c r="B168" s="1391" t="s">
        <v>1021</v>
      </c>
      <c r="C168" s="1391"/>
      <c r="D168" s="1391"/>
      <c r="E168" s="1391"/>
      <c r="F168" s="1391"/>
      <c r="G168" s="215"/>
      <c r="H168" s="215"/>
      <c r="I168" s="219"/>
    </row>
    <row r="169" spans="1:9" s="211" customFormat="1" ht="11.5">
      <c r="A169" s="208"/>
      <c r="B169" s="1391" t="s">
        <v>1022</v>
      </c>
      <c r="C169" s="1391"/>
      <c r="D169" s="1391"/>
      <c r="E169" s="1391"/>
      <c r="F169" s="1391"/>
      <c r="G169" s="215"/>
      <c r="H169" s="215"/>
      <c r="I169" s="219"/>
    </row>
    <row r="170" spans="1:9" s="211" customFormat="1" ht="25.5" customHeight="1">
      <c r="A170" s="208"/>
      <c r="B170" s="1391" t="s">
        <v>1023</v>
      </c>
      <c r="C170" s="1391"/>
      <c r="D170" s="1391"/>
      <c r="E170" s="1391"/>
      <c r="F170" s="1391"/>
      <c r="G170" s="215"/>
      <c r="H170" s="215"/>
      <c r="I170" s="216"/>
    </row>
    <row r="171" spans="1:9" s="211" customFormat="1" ht="11.5">
      <c r="A171" s="208"/>
      <c r="B171" s="210" t="s">
        <v>1024</v>
      </c>
      <c r="C171" s="210"/>
      <c r="D171" s="215"/>
      <c r="E171" s="215"/>
      <c r="F171" s="217"/>
      <c r="G171" s="217"/>
      <c r="H171" s="217"/>
    </row>
    <row r="172" spans="1:9" s="211" customFormat="1" ht="51.75" customHeight="1">
      <c r="A172" s="208"/>
      <c r="B172" s="1391" t="s">
        <v>1025</v>
      </c>
      <c r="C172" s="1391"/>
      <c r="D172" s="1391"/>
      <c r="E172" s="1391"/>
      <c r="F172" s="1391"/>
      <c r="G172" s="215"/>
      <c r="H172" s="215"/>
    </row>
    <row r="173" spans="1:9" s="211" customFormat="1" ht="12.75" customHeight="1">
      <c r="A173" s="208"/>
      <c r="B173" s="210" t="s">
        <v>1026</v>
      </c>
      <c r="C173" s="210"/>
      <c r="D173" s="215"/>
      <c r="E173" s="215"/>
      <c r="F173" s="217"/>
      <c r="G173" s="217"/>
      <c r="H173" s="217"/>
    </row>
    <row r="174" spans="1:9" s="211" customFormat="1" ht="27.75" customHeight="1">
      <c r="A174" s="208"/>
      <c r="B174" s="1391" t="s">
        <v>1027</v>
      </c>
      <c r="C174" s="1391"/>
      <c r="D174" s="1391"/>
      <c r="E174" s="1391"/>
      <c r="F174" s="1391"/>
      <c r="G174" s="215"/>
      <c r="H174" s="215"/>
    </row>
    <row r="175" spans="1:9" s="211" customFormat="1" ht="12.75" customHeight="1">
      <c r="A175" s="208"/>
      <c r="B175" s="210" t="s">
        <v>1028</v>
      </c>
      <c r="C175" s="210"/>
      <c r="D175" s="215"/>
      <c r="E175" s="215"/>
      <c r="F175" s="217"/>
      <c r="G175" s="217"/>
      <c r="H175" s="217"/>
    </row>
    <row r="176" spans="1:9" s="211" customFormat="1" ht="53.25" customHeight="1">
      <c r="A176" s="208"/>
      <c r="B176" s="1391" t="s">
        <v>1029</v>
      </c>
      <c r="C176" s="1391"/>
      <c r="D176" s="1391"/>
      <c r="E176" s="1391"/>
      <c r="F176" s="1391"/>
      <c r="G176" s="215"/>
      <c r="H176" s="215"/>
    </row>
    <row r="177" spans="1:9" s="211" customFormat="1" ht="11.5">
      <c r="A177" s="208"/>
      <c r="B177" s="210" t="s">
        <v>1030</v>
      </c>
      <c r="C177" s="210"/>
      <c r="D177" s="215"/>
      <c r="E177" s="215"/>
      <c r="F177" s="217"/>
      <c r="G177" s="217"/>
      <c r="H177" s="217"/>
    </row>
    <row r="178" spans="1:9" s="211" customFormat="1" ht="43.5" customHeight="1">
      <c r="A178" s="208"/>
      <c r="B178" s="1391" t="s">
        <v>1031</v>
      </c>
      <c r="C178" s="1391"/>
      <c r="D178" s="1391"/>
      <c r="E178" s="1391"/>
      <c r="F178" s="1391"/>
      <c r="G178" s="215"/>
      <c r="H178" s="215"/>
    </row>
    <row r="179" spans="1:9" s="211" customFormat="1" ht="12.75" customHeight="1">
      <c r="A179" s="208"/>
      <c r="B179" s="210" t="s">
        <v>1032</v>
      </c>
      <c r="C179" s="210"/>
      <c r="D179" s="215"/>
      <c r="E179" s="215"/>
      <c r="F179" s="217"/>
      <c r="G179" s="217"/>
      <c r="H179" s="217"/>
      <c r="I179" s="219"/>
    </row>
    <row r="180" spans="1:9" s="211" customFormat="1" ht="16.5" customHeight="1">
      <c r="A180" s="208"/>
      <c r="B180" s="1391" t="s">
        <v>1033</v>
      </c>
      <c r="C180" s="1391"/>
      <c r="D180" s="1391"/>
      <c r="E180" s="1391"/>
      <c r="F180" s="1391"/>
      <c r="G180" s="215"/>
      <c r="H180" s="215"/>
      <c r="I180" s="219"/>
    </row>
    <row r="181" spans="1:9" s="211" customFormat="1" ht="11.5">
      <c r="A181" s="208"/>
      <c r="B181" s="210" t="s">
        <v>1034</v>
      </c>
      <c r="C181" s="210"/>
      <c r="D181" s="215"/>
      <c r="E181" s="215"/>
      <c r="F181" s="217"/>
      <c r="G181" s="217"/>
      <c r="H181" s="217"/>
      <c r="I181" s="219"/>
    </row>
    <row r="182" spans="1:9" s="211" customFormat="1" ht="76.5" customHeight="1">
      <c r="A182" s="208"/>
      <c r="B182" s="1391" t="s">
        <v>1035</v>
      </c>
      <c r="C182" s="1391"/>
      <c r="D182" s="1391"/>
      <c r="E182" s="1391"/>
      <c r="F182" s="1391"/>
      <c r="G182" s="215"/>
      <c r="H182" s="215"/>
      <c r="I182" s="216"/>
    </row>
    <row r="183" spans="1:9" s="211" customFormat="1" ht="11.5">
      <c r="A183" s="208"/>
      <c r="B183" s="215"/>
      <c r="C183" s="215"/>
      <c r="D183" s="215"/>
      <c r="E183" s="215"/>
      <c r="F183" s="215"/>
      <c r="G183" s="215"/>
      <c r="H183" s="215"/>
    </row>
    <row r="184" spans="1:9" s="211" customFormat="1" ht="11.5">
      <c r="A184" s="208"/>
      <c r="B184" s="1400" t="s">
        <v>1036</v>
      </c>
      <c r="C184" s="1401"/>
      <c r="D184" s="1401"/>
      <c r="E184" s="1401"/>
      <c r="F184" s="1402"/>
      <c r="G184" s="226"/>
      <c r="H184" s="226"/>
    </row>
    <row r="185" spans="1:9" s="211" customFormat="1" ht="11.5">
      <c r="A185" s="208"/>
      <c r="B185" s="221"/>
      <c r="C185" s="221"/>
      <c r="D185" s="222"/>
      <c r="E185" s="222"/>
      <c r="F185" s="227"/>
      <c r="G185" s="227"/>
      <c r="H185" s="227"/>
    </row>
    <row r="186" spans="1:9" s="211" customFormat="1" ht="11.5">
      <c r="A186" s="208"/>
      <c r="B186" s="1397" t="s">
        <v>1037</v>
      </c>
      <c r="C186" s="1398"/>
      <c r="D186" s="1398"/>
      <c r="E186" s="1398"/>
      <c r="F186" s="1399"/>
      <c r="G186" s="221"/>
      <c r="H186" s="221"/>
    </row>
    <row r="187" spans="1:9" s="211" customFormat="1" ht="25.5" customHeight="1">
      <c r="A187" s="208"/>
      <c r="B187" s="1391" t="s">
        <v>1038</v>
      </c>
      <c r="C187" s="1391"/>
      <c r="D187" s="1391"/>
      <c r="E187" s="1391"/>
      <c r="F187" s="1391"/>
      <c r="G187" s="215"/>
      <c r="H187" s="215"/>
    </row>
    <row r="188" spans="1:9" s="211" customFormat="1" ht="14.25" customHeight="1">
      <c r="A188" s="208"/>
      <c r="B188" s="1391" t="s">
        <v>1039</v>
      </c>
      <c r="C188" s="1391"/>
      <c r="D188" s="1391"/>
      <c r="E188" s="1391"/>
      <c r="F188" s="1391"/>
      <c r="G188" s="215"/>
      <c r="H188" s="215"/>
    </row>
    <row r="189" spans="1:9" s="211" customFormat="1" ht="11.5">
      <c r="A189" s="208"/>
      <c r="B189" s="1391" t="s">
        <v>1040</v>
      </c>
      <c r="C189" s="1391"/>
      <c r="D189" s="1391"/>
      <c r="E189" s="1391"/>
      <c r="F189" s="1391"/>
      <c r="G189" s="215"/>
      <c r="H189" s="215"/>
    </row>
    <row r="190" spans="1:9" s="211" customFormat="1" ht="40.5" customHeight="1">
      <c r="A190" s="208"/>
      <c r="B190" s="1391" t="s">
        <v>1041</v>
      </c>
      <c r="C190" s="1391"/>
      <c r="D190" s="1391"/>
      <c r="E190" s="1391"/>
      <c r="F190" s="1391"/>
      <c r="G190" s="215"/>
      <c r="H190" s="215"/>
      <c r="I190" s="219"/>
    </row>
    <row r="191" spans="1:9" s="211" customFormat="1" ht="26.25" customHeight="1">
      <c r="A191" s="208"/>
      <c r="B191" s="1391" t="s">
        <v>1042</v>
      </c>
      <c r="C191" s="1391"/>
      <c r="D191" s="1391"/>
      <c r="E191" s="1391"/>
      <c r="F191" s="1391"/>
      <c r="G191" s="215"/>
      <c r="H191" s="215"/>
      <c r="I191" s="219"/>
    </row>
    <row r="192" spans="1:9" s="211" customFormat="1" ht="28.5" customHeight="1">
      <c r="A192" s="208"/>
      <c r="B192" s="1391" t="s">
        <v>1043</v>
      </c>
      <c r="C192" s="1391"/>
      <c r="D192" s="1391"/>
      <c r="E192" s="1391"/>
      <c r="F192" s="1391"/>
      <c r="G192" s="215"/>
      <c r="H192" s="215"/>
      <c r="I192" s="219"/>
    </row>
    <row r="193" spans="1:9" s="211" customFormat="1" ht="11.5">
      <c r="A193" s="208"/>
      <c r="B193" s="1392" t="s">
        <v>1044</v>
      </c>
      <c r="C193" s="1391"/>
      <c r="D193" s="1391"/>
      <c r="E193" s="1391"/>
      <c r="F193" s="1391"/>
      <c r="G193" s="215"/>
      <c r="H193" s="215"/>
      <c r="I193" s="216"/>
    </row>
    <row r="194" spans="1:9" s="211" customFormat="1" ht="38.25" customHeight="1">
      <c r="A194" s="208"/>
      <c r="B194" s="1391" t="s">
        <v>1045</v>
      </c>
      <c r="C194" s="1391"/>
      <c r="D194" s="1391"/>
      <c r="E194" s="1391"/>
      <c r="F194" s="1391"/>
      <c r="G194" s="215"/>
      <c r="H194" s="215"/>
    </row>
    <row r="195" spans="1:9" s="211" customFormat="1" ht="37.5" customHeight="1">
      <c r="A195" s="208"/>
      <c r="B195" s="1391" t="s">
        <v>1046</v>
      </c>
      <c r="C195" s="1391"/>
      <c r="D195" s="1391"/>
      <c r="E195" s="1391"/>
      <c r="F195" s="1391"/>
      <c r="G195" s="215"/>
      <c r="H195" s="215"/>
      <c r="I195" s="216"/>
    </row>
    <row r="196" spans="1:9" s="211" customFormat="1" ht="11.5">
      <c r="A196" s="208"/>
      <c r="B196" s="222"/>
      <c r="C196" s="222"/>
      <c r="D196" s="222"/>
      <c r="E196" s="222"/>
      <c r="F196" s="227"/>
      <c r="G196" s="227"/>
      <c r="H196" s="227"/>
    </row>
    <row r="197" spans="1:9" s="211" customFormat="1" ht="11.5">
      <c r="A197" s="208"/>
      <c r="B197" s="222"/>
      <c r="C197" s="222"/>
      <c r="D197" s="222"/>
      <c r="E197" s="222"/>
      <c r="F197" s="227"/>
      <c r="G197" s="227"/>
      <c r="H197" s="227"/>
    </row>
    <row r="198" spans="1:9" s="211" customFormat="1" ht="11.5">
      <c r="A198" s="208"/>
      <c r="B198" s="1394" t="s">
        <v>1047</v>
      </c>
      <c r="C198" s="1395"/>
      <c r="D198" s="1395"/>
      <c r="E198" s="1395"/>
      <c r="F198" s="1396"/>
      <c r="G198" s="228"/>
      <c r="H198" s="228"/>
    </row>
    <row r="199" spans="1:9" s="211" customFormat="1" ht="11.5">
      <c r="A199" s="208"/>
      <c r="B199" s="222"/>
      <c r="C199" s="222"/>
      <c r="D199" s="222"/>
      <c r="E199" s="222"/>
      <c r="F199" s="227"/>
      <c r="G199" s="227"/>
      <c r="H199" s="227"/>
    </row>
    <row r="200" spans="1:9" s="211" customFormat="1" ht="11.5">
      <c r="A200" s="208"/>
      <c r="B200" s="221" t="s">
        <v>929</v>
      </c>
      <c r="C200" s="221"/>
      <c r="D200" s="222"/>
      <c r="E200" s="222"/>
      <c r="F200" s="227"/>
      <c r="G200" s="227"/>
      <c r="H200" s="227"/>
    </row>
    <row r="201" spans="1:9" s="211" customFormat="1" ht="27.75" customHeight="1">
      <c r="A201" s="208"/>
      <c r="B201" s="1391" t="s">
        <v>1048</v>
      </c>
      <c r="C201" s="1391"/>
      <c r="D201" s="1391"/>
      <c r="E201" s="1391"/>
      <c r="F201" s="1391"/>
      <c r="G201" s="215"/>
      <c r="H201" s="215"/>
      <c r="I201" s="219"/>
    </row>
    <row r="202" spans="1:9" s="211" customFormat="1" ht="51" customHeight="1">
      <c r="A202" s="208"/>
      <c r="B202" s="1391" t="s">
        <v>1049</v>
      </c>
      <c r="C202" s="1391"/>
      <c r="D202" s="1391"/>
      <c r="E202" s="1391"/>
      <c r="F202" s="1391"/>
      <c r="G202" s="215"/>
      <c r="H202" s="215"/>
      <c r="I202" s="219"/>
    </row>
    <row r="203" spans="1:9" s="211" customFormat="1" ht="50.25" customHeight="1">
      <c r="A203" s="208"/>
      <c r="B203" s="1391" t="s">
        <v>1050</v>
      </c>
      <c r="C203" s="1391"/>
      <c r="D203" s="1391"/>
      <c r="E203" s="1391"/>
      <c r="F203" s="1391"/>
      <c r="G203" s="215"/>
      <c r="H203" s="215"/>
      <c r="I203" s="219"/>
    </row>
    <row r="204" spans="1:9" s="211" customFormat="1" ht="37.5" customHeight="1">
      <c r="A204" s="208"/>
      <c r="B204" s="1391" t="s">
        <v>1051</v>
      </c>
      <c r="C204" s="1391"/>
      <c r="D204" s="1391"/>
      <c r="E204" s="1391"/>
      <c r="F204" s="1391"/>
      <c r="G204" s="215"/>
      <c r="H204" s="215"/>
      <c r="I204" s="219"/>
    </row>
    <row r="205" spans="1:9" s="211" customFormat="1" ht="27" customHeight="1">
      <c r="A205" s="208"/>
      <c r="B205" s="1391" t="s">
        <v>1052</v>
      </c>
      <c r="C205" s="1391"/>
      <c r="D205" s="1391"/>
      <c r="E205" s="1391"/>
      <c r="F205" s="1391"/>
      <c r="G205" s="215"/>
      <c r="H205" s="215"/>
      <c r="I205" s="219"/>
    </row>
    <row r="206" spans="1:9" s="211" customFormat="1" ht="28.5" customHeight="1">
      <c r="A206" s="208"/>
      <c r="B206" s="1391" t="s">
        <v>1053</v>
      </c>
      <c r="C206" s="1391"/>
      <c r="D206" s="1391"/>
      <c r="E206" s="1391"/>
      <c r="F206" s="1391"/>
      <c r="G206" s="215"/>
      <c r="H206" s="215"/>
      <c r="I206" s="216"/>
    </row>
    <row r="207" spans="1:9" s="211" customFormat="1" ht="27" customHeight="1">
      <c r="A207" s="208"/>
      <c r="B207" s="1391" t="s">
        <v>1054</v>
      </c>
      <c r="C207" s="1391"/>
      <c r="D207" s="1391"/>
      <c r="E207" s="1391"/>
      <c r="F207" s="1391"/>
      <c r="G207" s="215"/>
      <c r="H207" s="215"/>
      <c r="I207" s="219"/>
    </row>
    <row r="208" spans="1:9" s="211" customFormat="1" ht="18.75" customHeight="1">
      <c r="A208" s="208"/>
      <c r="B208" s="1391" t="s">
        <v>1055</v>
      </c>
      <c r="C208" s="1391"/>
      <c r="D208" s="1391"/>
      <c r="E208" s="1391"/>
      <c r="F208" s="1391"/>
      <c r="G208" s="215"/>
      <c r="H208" s="215"/>
      <c r="I208" s="216"/>
    </row>
    <row r="209" spans="1:9" s="211" customFormat="1" ht="11.5">
      <c r="A209" s="208"/>
      <c r="B209" s="1391" t="s">
        <v>1056</v>
      </c>
      <c r="C209" s="1391"/>
      <c r="D209" s="1391"/>
      <c r="E209" s="1391"/>
      <c r="F209" s="1391"/>
      <c r="G209" s="215"/>
      <c r="H209" s="215"/>
    </row>
    <row r="210" spans="1:9" s="211" customFormat="1" ht="11.5">
      <c r="A210" s="208"/>
      <c r="B210" s="1391" t="s">
        <v>1057</v>
      </c>
      <c r="C210" s="1391"/>
      <c r="D210" s="1391"/>
      <c r="E210" s="1391"/>
      <c r="F210" s="1391"/>
      <c r="G210" s="215"/>
      <c r="H210" s="215"/>
    </row>
    <row r="211" spans="1:9" s="211" customFormat="1" ht="39" customHeight="1">
      <c r="A211" s="208"/>
      <c r="B211" s="1391" t="s">
        <v>1058</v>
      </c>
      <c r="C211" s="1391"/>
      <c r="D211" s="1391"/>
      <c r="E211" s="1391"/>
      <c r="F211" s="1391"/>
      <c r="G211" s="215"/>
      <c r="H211" s="215"/>
      <c r="I211" s="219"/>
    </row>
    <row r="212" spans="1:9" s="211" customFormat="1" ht="37.5" customHeight="1">
      <c r="A212" s="208"/>
      <c r="B212" s="1391" t="s">
        <v>1059</v>
      </c>
      <c r="C212" s="1391"/>
      <c r="D212" s="1391"/>
      <c r="E212" s="1391"/>
      <c r="F212" s="1391"/>
      <c r="G212" s="215"/>
      <c r="H212" s="215"/>
    </row>
    <row r="213" spans="1:9" s="211" customFormat="1" ht="25.5" customHeight="1">
      <c r="A213" s="208"/>
      <c r="B213" s="1391" t="s">
        <v>1060</v>
      </c>
      <c r="C213" s="1391"/>
      <c r="D213" s="1391"/>
      <c r="E213" s="1391"/>
      <c r="F213" s="1391"/>
      <c r="G213" s="215"/>
      <c r="H213" s="215"/>
    </row>
    <row r="214" spans="1:9" s="211" customFormat="1" ht="26.25" customHeight="1">
      <c r="A214" s="208"/>
      <c r="B214" s="1391" t="s">
        <v>1061</v>
      </c>
      <c r="C214" s="1391"/>
      <c r="D214" s="1391"/>
      <c r="E214" s="1391"/>
      <c r="F214" s="1391"/>
      <c r="G214" s="215"/>
      <c r="H214" s="215"/>
      <c r="I214" s="216"/>
    </row>
    <row r="215" spans="1:9" s="211" customFormat="1" ht="39.75" customHeight="1">
      <c r="A215" s="208"/>
      <c r="B215" s="1391" t="s">
        <v>1062</v>
      </c>
      <c r="C215" s="1391"/>
      <c r="D215" s="1391"/>
      <c r="E215" s="1391"/>
      <c r="F215" s="1391"/>
      <c r="G215" s="215"/>
      <c r="H215" s="215"/>
      <c r="I215" s="219"/>
    </row>
    <row r="216" spans="1:9" s="211" customFormat="1" ht="39" customHeight="1">
      <c r="A216" s="208"/>
      <c r="B216" s="1391" t="s">
        <v>1063</v>
      </c>
      <c r="C216" s="1391"/>
      <c r="D216" s="1391"/>
      <c r="E216" s="1391"/>
      <c r="F216" s="1391"/>
      <c r="G216" s="215"/>
      <c r="H216" s="215"/>
      <c r="I216" s="219"/>
    </row>
    <row r="217" spans="1:9" s="211" customFormat="1" ht="21.75" customHeight="1">
      <c r="A217" s="208"/>
      <c r="B217" s="1391" t="s">
        <v>1064</v>
      </c>
      <c r="C217" s="1391"/>
      <c r="D217" s="1391"/>
      <c r="E217" s="1391"/>
      <c r="F217" s="1391"/>
      <c r="G217" s="215"/>
      <c r="H217" s="215"/>
    </row>
    <row r="218" spans="1:9" s="211" customFormat="1" ht="39" customHeight="1">
      <c r="A218" s="208"/>
      <c r="B218" s="1391" t="s">
        <v>1065</v>
      </c>
      <c r="C218" s="1391"/>
      <c r="D218" s="1391"/>
      <c r="E218" s="1391"/>
      <c r="F218" s="1391"/>
      <c r="G218" s="215"/>
      <c r="H218" s="215"/>
    </row>
    <row r="219" spans="1:9" s="211" customFormat="1" ht="11.5">
      <c r="A219" s="208"/>
      <c r="B219" s="1391" t="s">
        <v>1066</v>
      </c>
      <c r="C219" s="1391"/>
      <c r="D219" s="1391"/>
      <c r="E219" s="1391"/>
      <c r="F219" s="1391"/>
      <c r="G219" s="215"/>
      <c r="H219" s="215"/>
    </row>
    <row r="220" spans="1:9" s="211" customFormat="1" ht="30" customHeight="1">
      <c r="A220" s="208"/>
      <c r="B220" s="1392" t="s">
        <v>1067</v>
      </c>
      <c r="C220" s="1391"/>
      <c r="D220" s="1391"/>
      <c r="E220" s="1391"/>
      <c r="F220" s="1391"/>
      <c r="G220" s="215"/>
      <c r="H220" s="215"/>
      <c r="I220" s="216"/>
    </row>
    <row r="221" spans="1:9" s="211" customFormat="1" ht="42.75" customHeight="1">
      <c r="A221" s="208"/>
      <c r="B221" s="1391" t="s">
        <v>1068</v>
      </c>
      <c r="C221" s="1391"/>
      <c r="D221" s="1391"/>
      <c r="E221" s="1391"/>
      <c r="F221" s="1391"/>
      <c r="G221" s="215"/>
      <c r="H221" s="215"/>
    </row>
    <row r="222" spans="1:9" s="211" customFormat="1" ht="51" customHeight="1">
      <c r="A222" s="208"/>
      <c r="B222" s="1391" t="s">
        <v>1069</v>
      </c>
      <c r="C222" s="1391"/>
      <c r="D222" s="1391"/>
      <c r="E222" s="1391"/>
      <c r="F222" s="1391"/>
      <c r="G222" s="215"/>
      <c r="H222" s="215"/>
      <c r="I222" s="229"/>
    </row>
    <row r="223" spans="1:9" s="211" customFormat="1" ht="51" customHeight="1">
      <c r="A223" s="208"/>
      <c r="B223" s="1391" t="s">
        <v>1070</v>
      </c>
      <c r="C223" s="1391"/>
      <c r="D223" s="1391"/>
      <c r="E223" s="1391"/>
      <c r="F223" s="1391"/>
      <c r="G223" s="215"/>
      <c r="H223" s="215"/>
      <c r="I223" s="229"/>
    </row>
    <row r="224" spans="1:9" s="211" customFormat="1" ht="52.5" customHeight="1">
      <c r="A224" s="208"/>
      <c r="B224" s="1391" t="s">
        <v>1071</v>
      </c>
      <c r="C224" s="1391"/>
      <c r="D224" s="1391"/>
      <c r="E224" s="1391"/>
      <c r="F224" s="1391"/>
      <c r="G224" s="215"/>
      <c r="H224" s="215"/>
    </row>
    <row r="225" spans="1:9" s="211" customFormat="1" ht="36.75" customHeight="1">
      <c r="A225" s="208"/>
      <c r="B225" s="1391" t="s">
        <v>1072</v>
      </c>
      <c r="C225" s="1391"/>
      <c r="D225" s="1391"/>
      <c r="E225" s="1391"/>
      <c r="F225" s="1391"/>
      <c r="G225" s="215"/>
      <c r="H225" s="215"/>
    </row>
    <row r="226" spans="1:9" s="211" customFormat="1" ht="11.5">
      <c r="A226" s="208"/>
      <c r="B226" s="230"/>
      <c r="C226" s="230"/>
      <c r="D226" s="230"/>
      <c r="E226" s="230"/>
      <c r="F226" s="231"/>
      <c r="G226" s="231"/>
      <c r="H226" s="231"/>
    </row>
    <row r="227" spans="1:9" s="211" customFormat="1" ht="11.5">
      <c r="A227" s="208"/>
      <c r="B227" s="221" t="s">
        <v>1073</v>
      </c>
      <c r="C227" s="221"/>
      <c r="D227" s="222"/>
      <c r="E227" s="222"/>
      <c r="F227" s="227"/>
      <c r="G227" s="227"/>
      <c r="H227" s="227"/>
    </row>
    <row r="228" spans="1:9" s="211" customFormat="1" ht="38.25" customHeight="1">
      <c r="A228" s="208"/>
      <c r="B228" s="1391" t="s">
        <v>1074</v>
      </c>
      <c r="C228" s="1391"/>
      <c r="D228" s="1391"/>
      <c r="E228" s="1391"/>
      <c r="F228" s="1391"/>
      <c r="G228" s="215"/>
      <c r="H228" s="215"/>
      <c r="I228" s="219"/>
    </row>
    <row r="229" spans="1:9" s="211" customFormat="1" ht="38.25" customHeight="1">
      <c r="A229" s="208"/>
      <c r="B229" s="1391" t="s">
        <v>1075</v>
      </c>
      <c r="C229" s="1391"/>
      <c r="D229" s="1391"/>
      <c r="E229" s="1391"/>
      <c r="F229" s="1391"/>
      <c r="G229" s="215"/>
      <c r="H229" s="215"/>
      <c r="I229" s="219"/>
    </row>
    <row r="230" spans="1:9" s="211" customFormat="1" ht="25.5" customHeight="1">
      <c r="A230" s="208"/>
      <c r="B230" s="1391" t="s">
        <v>1076</v>
      </c>
      <c r="C230" s="1391"/>
      <c r="D230" s="1391"/>
      <c r="E230" s="1391"/>
      <c r="F230" s="1391"/>
      <c r="G230" s="215"/>
      <c r="H230" s="215"/>
      <c r="I230" s="219"/>
    </row>
    <row r="231" spans="1:9" s="211" customFormat="1" ht="11.5">
      <c r="A231" s="208"/>
      <c r="B231" s="1391" t="s">
        <v>1077</v>
      </c>
      <c r="C231" s="1391"/>
      <c r="D231" s="1391"/>
      <c r="E231" s="1391"/>
      <c r="F231" s="1391"/>
      <c r="G231" s="215"/>
      <c r="H231" s="215"/>
      <c r="I231" s="219"/>
    </row>
    <row r="232" spans="1:9" s="211" customFormat="1" ht="11.5">
      <c r="A232" s="208"/>
      <c r="B232" s="1391" t="s">
        <v>1078</v>
      </c>
      <c r="C232" s="1391"/>
      <c r="D232" s="1391"/>
      <c r="E232" s="1391"/>
      <c r="F232" s="1391"/>
      <c r="G232" s="215"/>
      <c r="H232" s="215"/>
      <c r="I232" s="219"/>
    </row>
    <row r="233" spans="1:9" s="211" customFormat="1" ht="11.5">
      <c r="A233" s="208"/>
      <c r="B233" s="1391" t="s">
        <v>1079</v>
      </c>
      <c r="C233" s="1391"/>
      <c r="D233" s="1391"/>
      <c r="E233" s="1391"/>
      <c r="F233" s="1391"/>
      <c r="G233" s="215"/>
      <c r="H233" s="215"/>
      <c r="I233" s="219"/>
    </row>
    <row r="234" spans="1:9" s="211" customFormat="1" ht="11.5">
      <c r="A234" s="208"/>
      <c r="B234" s="1391" t="s">
        <v>1080</v>
      </c>
      <c r="C234" s="1391"/>
      <c r="D234" s="1391"/>
      <c r="E234" s="1391"/>
      <c r="F234" s="1391"/>
      <c r="G234" s="215"/>
      <c r="H234" s="215"/>
      <c r="I234" s="219"/>
    </row>
    <row r="235" spans="1:9" s="211" customFormat="1" ht="11.5">
      <c r="A235" s="208"/>
      <c r="B235" s="1391" t="s">
        <v>1081</v>
      </c>
      <c r="C235" s="1391"/>
      <c r="D235" s="1391"/>
      <c r="E235" s="1391"/>
      <c r="F235" s="1391"/>
      <c r="G235" s="215"/>
      <c r="H235" s="215"/>
      <c r="I235" s="219"/>
    </row>
    <row r="236" spans="1:9" s="211" customFormat="1" ht="11.5">
      <c r="A236" s="208"/>
      <c r="B236" s="1391" t="s">
        <v>1082</v>
      </c>
      <c r="C236" s="1391"/>
      <c r="D236" s="1391"/>
      <c r="E236" s="1391"/>
      <c r="F236" s="1391"/>
      <c r="G236" s="215"/>
      <c r="H236" s="215"/>
      <c r="I236" s="219"/>
    </row>
    <row r="237" spans="1:9" s="211" customFormat="1" ht="11.5">
      <c r="A237" s="208"/>
      <c r="B237" s="1391" t="s">
        <v>1083</v>
      </c>
      <c r="C237" s="1391"/>
      <c r="D237" s="1391"/>
      <c r="E237" s="1391"/>
      <c r="F237" s="1391"/>
      <c r="G237" s="215"/>
      <c r="H237" s="215"/>
      <c r="I237" s="219"/>
    </row>
    <row r="238" spans="1:9" s="211" customFormat="1" ht="11.5">
      <c r="A238" s="208"/>
      <c r="B238" s="1391" t="s">
        <v>1084</v>
      </c>
      <c r="C238" s="1391"/>
      <c r="D238" s="1391"/>
      <c r="E238" s="1391"/>
      <c r="F238" s="1391"/>
      <c r="G238" s="215"/>
      <c r="H238" s="215"/>
      <c r="I238" s="219"/>
    </row>
    <row r="239" spans="1:9" s="211" customFormat="1" ht="11.5">
      <c r="A239" s="208"/>
      <c r="B239" s="1391" t="s">
        <v>1085</v>
      </c>
      <c r="C239" s="1391"/>
      <c r="D239" s="1391"/>
      <c r="E239" s="1391"/>
      <c r="F239" s="1391"/>
      <c r="G239" s="215"/>
      <c r="H239" s="215"/>
      <c r="I239" s="219"/>
    </row>
    <row r="240" spans="1:9" s="211" customFormat="1" ht="13.5" customHeight="1">
      <c r="A240" s="208"/>
      <c r="B240" s="1391" t="s">
        <v>1086</v>
      </c>
      <c r="C240" s="1391"/>
      <c r="D240" s="1391"/>
      <c r="E240" s="1391"/>
      <c r="F240" s="1391"/>
      <c r="G240" s="215"/>
      <c r="H240" s="215"/>
      <c r="I240" s="216"/>
    </row>
    <row r="241" spans="1:9" s="211" customFormat="1" ht="11.5">
      <c r="A241" s="208"/>
      <c r="B241" s="1392" t="s">
        <v>1087</v>
      </c>
      <c r="C241" s="1392"/>
      <c r="D241" s="1392"/>
      <c r="E241" s="1392"/>
      <c r="F241" s="1392"/>
      <c r="G241" s="212"/>
      <c r="H241" s="212"/>
      <c r="I241" s="219"/>
    </row>
    <row r="242" spans="1:9" s="211" customFormat="1" ht="25.5" customHeight="1">
      <c r="A242" s="208"/>
      <c r="B242" s="1391" t="s">
        <v>1088</v>
      </c>
      <c r="C242" s="1391"/>
      <c r="D242" s="1391"/>
      <c r="E242" s="1391"/>
      <c r="F242" s="1391"/>
      <c r="G242" s="215"/>
      <c r="H242" s="215"/>
    </row>
    <row r="243" spans="1:9" s="211" customFormat="1" ht="11.5">
      <c r="A243" s="208"/>
      <c r="B243" s="215"/>
      <c r="C243" s="215"/>
      <c r="D243" s="215"/>
      <c r="E243" s="215"/>
      <c r="F243" s="217"/>
      <c r="G243" s="217"/>
      <c r="H243" s="217"/>
    </row>
    <row r="244" spans="1:9" s="211" customFormat="1" ht="11.5">
      <c r="A244" s="208"/>
      <c r="B244" s="210" t="s">
        <v>1089</v>
      </c>
      <c r="C244" s="210"/>
      <c r="D244" s="215"/>
      <c r="E244" s="215"/>
      <c r="F244" s="217"/>
      <c r="G244" s="217"/>
      <c r="H244" s="217"/>
      <c r="I244" s="219"/>
    </row>
    <row r="245" spans="1:9" s="211" customFormat="1" ht="11.5">
      <c r="A245" s="208"/>
      <c r="B245" s="1391" t="s">
        <v>1090</v>
      </c>
      <c r="C245" s="1391"/>
      <c r="D245" s="1391"/>
      <c r="E245" s="1391"/>
      <c r="F245" s="1391"/>
      <c r="G245" s="215"/>
      <c r="H245" s="215"/>
      <c r="I245" s="219"/>
    </row>
    <row r="246" spans="1:9" s="211" customFormat="1" ht="11.5">
      <c r="A246" s="208"/>
      <c r="B246" s="1391" t="s">
        <v>1091</v>
      </c>
      <c r="C246" s="1391"/>
      <c r="D246" s="1391"/>
      <c r="E246" s="1391"/>
      <c r="F246" s="1391"/>
      <c r="G246" s="215"/>
      <c r="H246" s="215"/>
      <c r="I246" s="219"/>
    </row>
    <row r="247" spans="1:9" s="211" customFormat="1" ht="40.5" customHeight="1">
      <c r="A247" s="208"/>
      <c r="B247" s="1391" t="s">
        <v>1092</v>
      </c>
      <c r="C247" s="1391"/>
      <c r="D247" s="1391"/>
      <c r="E247" s="1391"/>
      <c r="F247" s="1391"/>
      <c r="G247" s="215"/>
      <c r="H247" s="215"/>
      <c r="I247" s="219"/>
    </row>
    <row r="248" spans="1:9" s="211" customFormat="1" ht="27" customHeight="1">
      <c r="A248" s="208"/>
      <c r="B248" s="1391" t="s">
        <v>1093</v>
      </c>
      <c r="C248" s="1391"/>
      <c r="D248" s="1391"/>
      <c r="E248" s="1391"/>
      <c r="F248" s="1391"/>
      <c r="G248" s="215"/>
      <c r="H248" s="215"/>
      <c r="I248" s="219"/>
    </row>
    <row r="249" spans="1:9" s="211" customFormat="1" ht="25.5" customHeight="1">
      <c r="A249" s="208"/>
      <c r="B249" s="1391" t="s">
        <v>1094</v>
      </c>
      <c r="C249" s="1391"/>
      <c r="D249" s="1391"/>
      <c r="E249" s="1391"/>
      <c r="F249" s="1391"/>
      <c r="G249" s="215"/>
      <c r="H249" s="215"/>
      <c r="I249" s="219"/>
    </row>
    <row r="250" spans="1:9" s="211" customFormat="1" ht="51" customHeight="1">
      <c r="A250" s="208"/>
      <c r="B250" s="1391" t="s">
        <v>1095</v>
      </c>
      <c r="C250" s="1391"/>
      <c r="D250" s="1391"/>
      <c r="E250" s="1391"/>
      <c r="F250" s="1391"/>
      <c r="G250" s="215"/>
      <c r="H250" s="215"/>
      <c r="I250" s="216"/>
    </row>
    <row r="251" spans="1:9" s="211" customFormat="1" ht="26.25" customHeight="1">
      <c r="A251" s="208"/>
      <c r="B251" s="1391" t="s">
        <v>1096</v>
      </c>
      <c r="C251" s="1391"/>
      <c r="D251" s="1391"/>
      <c r="E251" s="1391"/>
      <c r="F251" s="1391"/>
      <c r="G251" s="215"/>
      <c r="H251" s="215"/>
      <c r="I251" s="219"/>
    </row>
    <row r="252" spans="1:9" s="211" customFormat="1" ht="11.5">
      <c r="A252" s="208"/>
      <c r="B252" s="1391" t="s">
        <v>1097</v>
      </c>
      <c r="C252" s="1391"/>
      <c r="D252" s="1391"/>
      <c r="E252" s="1391"/>
      <c r="F252" s="1391"/>
      <c r="G252" s="215"/>
      <c r="H252" s="215"/>
    </row>
    <row r="253" spans="1:9" s="211" customFormat="1" ht="11.5">
      <c r="A253" s="208"/>
      <c r="B253" s="215" t="s">
        <v>1098</v>
      </c>
      <c r="C253" s="215"/>
      <c r="D253" s="232"/>
      <c r="E253" s="232"/>
      <c r="F253" s="233"/>
      <c r="G253" s="233"/>
      <c r="H253" s="233"/>
    </row>
    <row r="254" spans="1:9" s="211" customFormat="1" ht="11.5">
      <c r="A254" s="208"/>
      <c r="B254" s="215" t="s">
        <v>1099</v>
      </c>
      <c r="C254" s="215"/>
      <c r="D254" s="232"/>
      <c r="E254" s="232"/>
      <c r="F254" s="233"/>
      <c r="G254" s="233"/>
      <c r="H254" s="233"/>
    </row>
    <row r="255" spans="1:9" s="211" customFormat="1" ht="11.5">
      <c r="A255" s="208"/>
      <c r="B255" s="215" t="s">
        <v>1100</v>
      </c>
      <c r="C255" s="215"/>
      <c r="D255" s="232"/>
      <c r="E255" s="232"/>
      <c r="F255" s="233"/>
      <c r="G255" s="233"/>
      <c r="H255" s="233"/>
    </row>
    <row r="256" spans="1:9" s="211" customFormat="1" ht="11.5">
      <c r="A256" s="208"/>
      <c r="B256" s="215" t="s">
        <v>1101</v>
      </c>
      <c r="C256" s="215"/>
      <c r="D256" s="232"/>
      <c r="E256" s="232"/>
      <c r="F256" s="233"/>
      <c r="G256" s="233"/>
      <c r="H256" s="233"/>
    </row>
    <row r="257" spans="1:8" s="211" customFormat="1" ht="11.5">
      <c r="A257" s="208"/>
      <c r="B257" s="215" t="s">
        <v>1102</v>
      </c>
      <c r="C257" s="215"/>
      <c r="D257" s="232"/>
      <c r="E257" s="232"/>
      <c r="F257" s="233"/>
      <c r="G257" s="233"/>
      <c r="H257" s="233"/>
    </row>
    <row r="258" spans="1:8" s="211" customFormat="1" ht="11.5">
      <c r="A258" s="208"/>
      <c r="B258" s="215" t="s">
        <v>1103</v>
      </c>
      <c r="C258" s="215"/>
      <c r="D258" s="232"/>
      <c r="E258" s="232"/>
      <c r="F258" s="233"/>
      <c r="G258" s="233"/>
      <c r="H258" s="233"/>
    </row>
    <row r="259" spans="1:8" s="211" customFormat="1" ht="11.5">
      <c r="A259" s="208"/>
      <c r="B259" s="215" t="s">
        <v>1104</v>
      </c>
      <c r="C259" s="215"/>
      <c r="D259" s="232"/>
      <c r="E259" s="232"/>
      <c r="F259" s="233"/>
      <c r="G259" s="233"/>
      <c r="H259" s="233"/>
    </row>
    <row r="260" spans="1:8" s="211" customFormat="1" ht="11.5">
      <c r="A260" s="208"/>
      <c r="B260" s="215" t="s">
        <v>1105</v>
      </c>
      <c r="C260" s="215"/>
      <c r="D260" s="232"/>
      <c r="E260" s="232"/>
      <c r="F260" s="233"/>
      <c r="G260" s="233"/>
      <c r="H260" s="233"/>
    </row>
    <row r="261" spans="1:8" s="211" customFormat="1" ht="38.25" customHeight="1">
      <c r="A261" s="208"/>
      <c r="B261" s="1391" t="s">
        <v>1106</v>
      </c>
      <c r="C261" s="1391"/>
      <c r="D261" s="1391"/>
      <c r="E261" s="1391"/>
      <c r="F261" s="1391"/>
      <c r="G261" s="215"/>
      <c r="H261" s="215"/>
    </row>
    <row r="262" spans="1:8" s="211" customFormat="1" ht="11.5">
      <c r="A262" s="208"/>
      <c r="B262" s="1391" t="s">
        <v>1107</v>
      </c>
      <c r="C262" s="1391"/>
      <c r="D262" s="1391"/>
      <c r="E262" s="1391"/>
      <c r="F262" s="1391"/>
      <c r="G262" s="215"/>
      <c r="H262" s="215"/>
    </row>
    <row r="263" spans="1:8" s="211" customFormat="1" ht="11.5">
      <c r="A263" s="208"/>
      <c r="B263" s="1391" t="s">
        <v>1108</v>
      </c>
      <c r="C263" s="1391"/>
      <c r="D263" s="1391"/>
      <c r="E263" s="1391"/>
      <c r="F263" s="1391"/>
      <c r="G263" s="215"/>
      <c r="H263" s="215"/>
    </row>
    <row r="264" spans="1:8" s="211" customFormat="1" ht="11.5">
      <c r="A264" s="208"/>
      <c r="B264" s="1391" t="s">
        <v>1109</v>
      </c>
      <c r="C264" s="1391"/>
      <c r="D264" s="1391"/>
      <c r="E264" s="1391"/>
      <c r="F264" s="1391"/>
      <c r="G264" s="215"/>
      <c r="H264" s="215"/>
    </row>
    <row r="265" spans="1:8" s="211" customFormat="1" ht="11.5">
      <c r="A265" s="208"/>
      <c r="B265" s="215"/>
      <c r="C265" s="215"/>
      <c r="D265" s="215"/>
      <c r="E265" s="215"/>
      <c r="F265" s="217"/>
      <c r="G265" s="217"/>
      <c r="H265" s="217"/>
    </row>
    <row r="266" spans="1:8" s="211" customFormat="1" ht="11.5">
      <c r="A266" s="208"/>
      <c r="B266" s="221" t="s">
        <v>1030</v>
      </c>
      <c r="C266" s="221"/>
      <c r="D266" s="230"/>
      <c r="E266" s="230"/>
      <c r="F266" s="231"/>
      <c r="G266" s="231"/>
      <c r="H266" s="231"/>
    </row>
    <row r="267" spans="1:8" s="211" customFormat="1" ht="38.25" customHeight="1">
      <c r="A267" s="208"/>
      <c r="B267" s="1391" t="s">
        <v>1110</v>
      </c>
      <c r="C267" s="1391"/>
      <c r="D267" s="1391"/>
      <c r="E267" s="1391"/>
      <c r="F267" s="1391"/>
      <c r="G267" s="215"/>
      <c r="H267" s="215"/>
    </row>
    <row r="268" spans="1:8" s="211" customFormat="1" ht="49.5" customHeight="1">
      <c r="A268" s="208"/>
      <c r="B268" s="1391" t="s">
        <v>1111</v>
      </c>
      <c r="C268" s="1391"/>
      <c r="D268" s="1391"/>
      <c r="E268" s="1391"/>
      <c r="F268" s="1391"/>
      <c r="G268" s="215"/>
      <c r="H268" s="215"/>
    </row>
    <row r="269" spans="1:8" s="211" customFormat="1" ht="26.25" customHeight="1">
      <c r="A269" s="208"/>
      <c r="B269" s="1391" t="s">
        <v>1112</v>
      </c>
      <c r="C269" s="1391"/>
      <c r="D269" s="1391"/>
      <c r="E269" s="1391"/>
      <c r="F269" s="1391"/>
      <c r="G269" s="215"/>
      <c r="H269" s="215"/>
    </row>
    <row r="270" spans="1:8" s="211" customFormat="1" ht="26.25" customHeight="1">
      <c r="A270" s="208"/>
      <c r="B270" s="1391" t="s">
        <v>1113</v>
      </c>
      <c r="C270" s="1391"/>
      <c r="D270" s="1391"/>
      <c r="E270" s="1391"/>
      <c r="F270" s="1391"/>
      <c r="G270" s="215"/>
      <c r="H270" s="215"/>
    </row>
    <row r="271" spans="1:8" s="211" customFormat="1" ht="61.5" customHeight="1">
      <c r="A271" s="208"/>
      <c r="B271" s="1391" t="s">
        <v>1114</v>
      </c>
      <c r="C271" s="1391"/>
      <c r="D271" s="1391"/>
      <c r="E271" s="1391"/>
      <c r="F271" s="1391"/>
      <c r="G271" s="215"/>
      <c r="H271" s="215"/>
    </row>
    <row r="272" spans="1:8" s="211" customFormat="1" ht="38.25" customHeight="1">
      <c r="A272" s="208"/>
      <c r="B272" s="1391" t="s">
        <v>1115</v>
      </c>
      <c r="C272" s="1391"/>
      <c r="D272" s="1391"/>
      <c r="E272" s="1391"/>
      <c r="F272" s="1391"/>
      <c r="G272" s="215"/>
      <c r="H272" s="215"/>
    </row>
    <row r="273" spans="1:16" s="211" customFormat="1" ht="49.5" customHeight="1">
      <c r="A273" s="208"/>
      <c r="B273" s="1391" t="s">
        <v>1116</v>
      </c>
      <c r="C273" s="1391"/>
      <c r="D273" s="1391"/>
      <c r="E273" s="1391"/>
      <c r="F273" s="1391"/>
      <c r="G273" s="215"/>
      <c r="H273" s="215"/>
    </row>
    <row r="274" spans="1:16" s="211" customFormat="1" ht="39" customHeight="1">
      <c r="A274" s="208"/>
      <c r="B274" s="1391" t="s">
        <v>1117</v>
      </c>
      <c r="C274" s="1391"/>
      <c r="D274" s="1391"/>
      <c r="E274" s="1391"/>
      <c r="F274" s="1391"/>
      <c r="G274" s="215"/>
      <c r="H274" s="215"/>
    </row>
    <row r="275" spans="1:16" s="211" customFormat="1" ht="24.75" customHeight="1">
      <c r="A275" s="208"/>
      <c r="B275" s="1391" t="s">
        <v>1118</v>
      </c>
      <c r="C275" s="1391"/>
      <c r="D275" s="1391"/>
      <c r="E275" s="1391"/>
      <c r="F275" s="1391"/>
      <c r="G275" s="215"/>
      <c r="H275" s="215"/>
    </row>
    <row r="276" spans="1:16" s="211" customFormat="1" ht="25.5" customHeight="1">
      <c r="A276" s="208"/>
      <c r="B276" s="1391" t="s">
        <v>1119</v>
      </c>
      <c r="C276" s="1391"/>
      <c r="D276" s="1391"/>
      <c r="E276" s="1391"/>
      <c r="F276" s="1391"/>
      <c r="G276" s="215"/>
      <c r="H276" s="215"/>
    </row>
    <row r="277" spans="1:16" s="211" customFormat="1" ht="50.25" customHeight="1">
      <c r="A277" s="208"/>
      <c r="B277" s="1391" t="s">
        <v>1120</v>
      </c>
      <c r="C277" s="1391"/>
      <c r="D277" s="1391"/>
      <c r="E277" s="1391"/>
      <c r="F277" s="1391"/>
      <c r="G277" s="215"/>
      <c r="H277" s="215"/>
    </row>
    <row r="278" spans="1:16" s="211" customFormat="1" ht="11.5">
      <c r="A278" s="208"/>
      <c r="B278" s="215"/>
      <c r="C278" s="215"/>
      <c r="D278" s="215"/>
      <c r="E278" s="215"/>
      <c r="F278" s="215"/>
      <c r="G278" s="215"/>
      <c r="H278" s="215"/>
    </row>
    <row r="279" spans="1:16" s="211" customFormat="1" ht="11.5">
      <c r="A279" s="208"/>
      <c r="B279" s="234" t="s">
        <v>1121</v>
      </c>
      <c r="C279" s="235"/>
      <c r="D279" s="222"/>
      <c r="E279" s="222"/>
      <c r="F279" s="231"/>
      <c r="G279" s="231"/>
      <c r="H279" s="231"/>
      <c r="I279" s="236"/>
      <c r="J279" s="237"/>
      <c r="K279" s="237"/>
      <c r="L279" s="237"/>
      <c r="M279" s="237"/>
      <c r="N279" s="237"/>
      <c r="O279" s="237"/>
      <c r="P279" s="237"/>
    </row>
    <row r="280" spans="1:16" s="211" customFormat="1" ht="24.75" customHeight="1">
      <c r="A280" s="208"/>
      <c r="B280" s="1391" t="s">
        <v>1122</v>
      </c>
      <c r="C280" s="1391"/>
      <c r="D280" s="1391"/>
      <c r="E280" s="1391"/>
      <c r="F280" s="1391"/>
      <c r="G280" s="215"/>
      <c r="H280" s="215"/>
      <c r="I280" s="236"/>
      <c r="J280" s="237"/>
      <c r="K280" s="237"/>
      <c r="L280" s="237"/>
      <c r="M280" s="237"/>
      <c r="N280" s="237"/>
      <c r="O280" s="237"/>
      <c r="P280" s="237"/>
    </row>
    <row r="281" spans="1:16" s="211" customFormat="1" ht="11.5">
      <c r="A281" s="208"/>
      <c r="B281" s="1391" t="s">
        <v>1123</v>
      </c>
      <c r="C281" s="1391"/>
      <c r="D281" s="1391"/>
      <c r="E281" s="1391"/>
      <c r="F281" s="1391"/>
      <c r="G281" s="215"/>
      <c r="H281" s="215"/>
      <c r="I281" s="236"/>
      <c r="J281" s="237"/>
      <c r="K281" s="237"/>
      <c r="L281" s="237"/>
      <c r="M281" s="237"/>
      <c r="N281" s="237"/>
      <c r="O281" s="237"/>
      <c r="P281" s="237"/>
    </row>
    <row r="282" spans="1:16" s="211" customFormat="1" ht="11.5">
      <c r="A282" s="208"/>
      <c r="B282" s="1391" t="s">
        <v>1124</v>
      </c>
      <c r="C282" s="1391"/>
      <c r="D282" s="1391"/>
      <c r="E282" s="1391"/>
      <c r="F282" s="1391"/>
      <c r="G282" s="215"/>
      <c r="H282" s="215"/>
      <c r="I282" s="236"/>
      <c r="J282" s="237"/>
      <c r="K282" s="237"/>
      <c r="L282" s="237"/>
      <c r="M282" s="237"/>
      <c r="N282" s="237"/>
      <c r="O282" s="237"/>
      <c r="P282" s="237"/>
    </row>
    <row r="283" spans="1:16" s="211" customFormat="1" ht="11.5">
      <c r="A283" s="208"/>
      <c r="B283" s="1391" t="s">
        <v>1125</v>
      </c>
      <c r="C283" s="1391"/>
      <c r="D283" s="1391"/>
      <c r="E283" s="1391"/>
      <c r="F283" s="1391"/>
      <c r="G283" s="215"/>
      <c r="H283" s="215"/>
      <c r="I283" s="236"/>
      <c r="J283" s="237"/>
      <c r="K283" s="237"/>
      <c r="L283" s="237"/>
      <c r="M283" s="237"/>
      <c r="N283" s="237"/>
      <c r="O283" s="237"/>
      <c r="P283" s="237"/>
    </row>
    <row r="284" spans="1:16" s="211" customFormat="1" ht="11.5">
      <c r="A284" s="208"/>
      <c r="B284" s="215" t="s">
        <v>1126</v>
      </c>
      <c r="C284" s="215"/>
      <c r="D284" s="215"/>
      <c r="E284" s="215"/>
      <c r="F284" s="233"/>
      <c r="G284" s="233"/>
      <c r="H284" s="233"/>
      <c r="I284" s="236"/>
      <c r="J284" s="237"/>
      <c r="K284" s="237"/>
      <c r="L284" s="237"/>
      <c r="M284" s="237"/>
      <c r="N284" s="237"/>
      <c r="O284" s="237"/>
      <c r="P284" s="237"/>
    </row>
    <row r="285" spans="1:16" s="211" customFormat="1" ht="11.5">
      <c r="A285" s="208"/>
      <c r="B285" s="1391" t="s">
        <v>1127</v>
      </c>
      <c r="C285" s="1391"/>
      <c r="D285" s="1391"/>
      <c r="E285" s="1391"/>
      <c r="F285" s="1391"/>
      <c r="G285" s="215"/>
      <c r="H285" s="215"/>
      <c r="I285" s="236"/>
      <c r="J285" s="237"/>
      <c r="K285" s="237"/>
      <c r="L285" s="237"/>
      <c r="M285" s="237"/>
      <c r="N285" s="237"/>
      <c r="O285" s="237"/>
      <c r="P285" s="237"/>
    </row>
    <row r="286" spans="1:16" s="211" customFormat="1" ht="11.5">
      <c r="A286" s="208"/>
      <c r="B286" s="1391" t="s">
        <v>1128</v>
      </c>
      <c r="C286" s="1391"/>
      <c r="D286" s="1391"/>
      <c r="E286" s="1391"/>
      <c r="F286" s="1391"/>
      <c r="G286" s="215"/>
      <c r="H286" s="215"/>
      <c r="I286" s="236"/>
      <c r="J286" s="237"/>
      <c r="K286" s="237"/>
      <c r="L286" s="237"/>
      <c r="M286" s="237"/>
      <c r="N286" s="237"/>
      <c r="O286" s="237"/>
      <c r="P286" s="237"/>
    </row>
    <row r="287" spans="1:16" s="211" customFormat="1" ht="11.5">
      <c r="A287" s="208"/>
      <c r="B287" s="1391" t="s">
        <v>1129</v>
      </c>
      <c r="C287" s="1391"/>
      <c r="D287" s="1391"/>
      <c r="E287" s="1391"/>
      <c r="F287" s="1391"/>
      <c r="G287" s="215"/>
      <c r="H287" s="215"/>
      <c r="I287" s="236"/>
      <c r="J287" s="237"/>
      <c r="K287" s="237"/>
      <c r="L287" s="237"/>
      <c r="M287" s="237"/>
      <c r="N287" s="237"/>
      <c r="O287" s="237"/>
      <c r="P287" s="237"/>
    </row>
    <row r="288" spans="1:16" s="211" customFormat="1" ht="11.5">
      <c r="A288" s="208"/>
      <c r="B288" s="1391" t="s">
        <v>1130</v>
      </c>
      <c r="C288" s="1391"/>
      <c r="D288" s="1391"/>
      <c r="E288" s="1391"/>
      <c r="F288" s="1391"/>
      <c r="G288" s="215"/>
      <c r="H288" s="215"/>
      <c r="I288" s="236"/>
      <c r="J288" s="237"/>
      <c r="K288" s="237"/>
      <c r="L288" s="237"/>
      <c r="M288" s="237"/>
      <c r="N288" s="237"/>
      <c r="O288" s="237"/>
      <c r="P288" s="237"/>
    </row>
    <row r="289" spans="1:16" s="211" customFormat="1" ht="11.5">
      <c r="A289" s="208"/>
      <c r="B289" s="1391" t="s">
        <v>1131</v>
      </c>
      <c r="C289" s="1391"/>
      <c r="D289" s="1391"/>
      <c r="E289" s="1391"/>
      <c r="F289" s="1391"/>
      <c r="G289" s="215"/>
      <c r="H289" s="215"/>
      <c r="I289" s="236"/>
      <c r="J289" s="237"/>
      <c r="K289" s="237"/>
      <c r="L289" s="237"/>
      <c r="M289" s="237"/>
      <c r="N289" s="237"/>
      <c r="O289" s="237"/>
      <c r="P289" s="237"/>
    </row>
    <row r="290" spans="1:16" s="211" customFormat="1" ht="11.5">
      <c r="A290" s="208"/>
      <c r="B290" s="215" t="s">
        <v>1132</v>
      </c>
      <c r="C290" s="215"/>
      <c r="D290" s="215"/>
      <c r="E290" s="215"/>
      <c r="F290" s="233"/>
      <c r="G290" s="233"/>
      <c r="H290" s="233"/>
      <c r="I290" s="236"/>
      <c r="J290" s="237"/>
      <c r="K290" s="237"/>
      <c r="L290" s="237"/>
      <c r="M290" s="237"/>
      <c r="N290" s="237"/>
      <c r="O290" s="237"/>
      <c r="P290" s="237"/>
    </row>
    <row r="291" spans="1:16" s="211" customFormat="1" ht="11.5">
      <c r="A291" s="208"/>
      <c r="B291" s="215" t="s">
        <v>1133</v>
      </c>
      <c r="C291" s="215"/>
      <c r="D291" s="215"/>
      <c r="E291" s="215"/>
      <c r="F291" s="233"/>
      <c r="G291" s="233"/>
      <c r="H291" s="233"/>
      <c r="I291" s="236"/>
      <c r="J291" s="237"/>
      <c r="K291" s="237"/>
      <c r="L291" s="237"/>
      <c r="M291" s="237"/>
      <c r="N291" s="237"/>
      <c r="O291" s="237"/>
      <c r="P291" s="237"/>
    </row>
    <row r="292" spans="1:16" s="211" customFormat="1" ht="12.75" customHeight="1">
      <c r="A292" s="208"/>
      <c r="B292" s="210" t="s">
        <v>1134</v>
      </c>
      <c r="C292" s="215"/>
      <c r="D292" s="215"/>
      <c r="E292" s="215"/>
      <c r="F292" s="233"/>
      <c r="G292" s="233"/>
      <c r="H292" s="233"/>
      <c r="I292" s="236"/>
      <c r="J292" s="237"/>
      <c r="K292" s="237"/>
      <c r="L292" s="237"/>
      <c r="M292" s="237"/>
      <c r="N292" s="237"/>
      <c r="O292" s="237"/>
      <c r="P292" s="237"/>
    </row>
    <row r="293" spans="1:16" s="211" customFormat="1" ht="27" customHeight="1">
      <c r="A293" s="208"/>
      <c r="B293" s="1393" t="s">
        <v>1135</v>
      </c>
      <c r="C293" s="1393"/>
      <c r="D293" s="1393"/>
      <c r="E293" s="1393"/>
      <c r="F293" s="1393"/>
      <c r="G293" s="215"/>
      <c r="H293" s="215"/>
      <c r="I293" s="236"/>
      <c r="J293" s="237"/>
      <c r="K293" s="237"/>
      <c r="L293" s="237"/>
      <c r="M293" s="237"/>
      <c r="N293" s="237"/>
      <c r="O293" s="237"/>
      <c r="P293" s="237"/>
    </row>
    <row r="294" spans="1:16" s="211" customFormat="1" ht="11.5">
      <c r="A294" s="208"/>
      <c r="B294" s="1391" t="s">
        <v>1136</v>
      </c>
      <c r="C294" s="1391"/>
      <c r="D294" s="1391"/>
      <c r="E294" s="1391"/>
      <c r="F294" s="1391"/>
      <c r="G294" s="215"/>
      <c r="H294" s="215"/>
      <c r="I294" s="236"/>
      <c r="J294" s="237"/>
      <c r="K294" s="237"/>
      <c r="L294" s="237"/>
      <c r="M294" s="237"/>
      <c r="N294" s="237"/>
      <c r="O294" s="237"/>
      <c r="P294" s="237"/>
    </row>
    <row r="295" spans="1:16" s="211" customFormat="1" ht="11.5">
      <c r="A295" s="208"/>
      <c r="B295" s="1391" t="s">
        <v>1137</v>
      </c>
      <c r="C295" s="1391"/>
      <c r="D295" s="1391"/>
      <c r="E295" s="1391"/>
      <c r="F295" s="1391"/>
      <c r="G295" s="215"/>
      <c r="H295" s="215"/>
      <c r="I295" s="236"/>
      <c r="J295" s="237"/>
      <c r="K295" s="237"/>
      <c r="L295" s="237"/>
      <c r="M295" s="237"/>
      <c r="N295" s="237"/>
      <c r="O295" s="237"/>
      <c r="P295" s="237"/>
    </row>
    <row r="296" spans="1:16" s="211" customFormat="1" ht="11.5">
      <c r="A296" s="208"/>
      <c r="B296" s="238"/>
      <c r="C296" s="238"/>
      <c r="D296" s="238"/>
      <c r="E296" s="238"/>
      <c r="F296" s="238"/>
      <c r="G296" s="238"/>
      <c r="H296" s="238"/>
      <c r="I296" s="236"/>
      <c r="J296" s="237"/>
      <c r="K296" s="237"/>
      <c r="L296" s="237"/>
      <c r="M296" s="237"/>
      <c r="N296" s="237"/>
      <c r="O296" s="237"/>
      <c r="P296" s="237"/>
    </row>
    <row r="297" spans="1:16" s="211" customFormat="1" ht="11.5">
      <c r="A297" s="208"/>
      <c r="B297" s="239" t="s">
        <v>1138</v>
      </c>
      <c r="C297" s="240"/>
      <c r="D297" s="241"/>
      <c r="E297" s="241"/>
      <c r="F297" s="242"/>
      <c r="G297" s="231"/>
      <c r="H297" s="231"/>
      <c r="I297" s="236"/>
      <c r="J297" s="237"/>
      <c r="K297" s="237"/>
      <c r="L297" s="237"/>
      <c r="M297" s="237"/>
      <c r="N297" s="237"/>
      <c r="O297" s="237"/>
      <c r="P297" s="237"/>
    </row>
    <row r="298" spans="1:16" s="211" customFormat="1" ht="11.5">
      <c r="A298" s="208"/>
      <c r="B298" s="235"/>
      <c r="C298" s="235"/>
      <c r="D298" s="230"/>
      <c r="E298" s="230"/>
      <c r="F298" s="231"/>
      <c r="G298" s="231"/>
      <c r="H298" s="231"/>
      <c r="I298" s="243"/>
      <c r="J298" s="237"/>
      <c r="K298" s="237"/>
      <c r="L298" s="237"/>
      <c r="M298" s="237"/>
      <c r="N298" s="237"/>
      <c r="O298" s="237"/>
      <c r="P298" s="237"/>
    </row>
    <row r="299" spans="1:16" s="211" customFormat="1" ht="22.5" customHeight="1">
      <c r="A299" s="208"/>
      <c r="B299" s="1391" t="s">
        <v>1139</v>
      </c>
      <c r="C299" s="1391"/>
      <c r="D299" s="1391"/>
      <c r="E299" s="1391"/>
      <c r="F299" s="1391"/>
      <c r="G299" s="215"/>
      <c r="H299" s="215"/>
      <c r="I299" s="244"/>
      <c r="J299" s="237"/>
      <c r="K299" s="237"/>
      <c r="L299" s="237"/>
      <c r="M299" s="237"/>
      <c r="N299" s="237"/>
      <c r="O299" s="237"/>
      <c r="P299" s="237"/>
    </row>
    <row r="300" spans="1:16" s="211" customFormat="1" ht="21" customHeight="1">
      <c r="A300" s="208"/>
      <c r="B300" s="1391" t="s">
        <v>1140</v>
      </c>
      <c r="C300" s="1391"/>
      <c r="D300" s="1391"/>
      <c r="E300" s="1391"/>
      <c r="F300" s="1391"/>
      <c r="G300" s="215"/>
      <c r="H300" s="215"/>
      <c r="I300" s="244"/>
      <c r="J300" s="237"/>
      <c r="K300" s="237"/>
      <c r="L300" s="237"/>
      <c r="M300" s="237"/>
      <c r="N300" s="237"/>
      <c r="O300" s="237"/>
      <c r="P300" s="237"/>
    </row>
    <row r="301" spans="1:16" s="211" customFormat="1" ht="25.5" customHeight="1">
      <c r="A301" s="208"/>
      <c r="B301" s="1391" t="s">
        <v>1141</v>
      </c>
      <c r="C301" s="1391"/>
      <c r="D301" s="1391"/>
      <c r="E301" s="1391"/>
      <c r="F301" s="1391"/>
      <c r="G301" s="215"/>
      <c r="H301" s="215"/>
      <c r="I301" s="244"/>
      <c r="J301" s="237"/>
      <c r="K301" s="237"/>
      <c r="L301" s="237"/>
      <c r="M301" s="237"/>
      <c r="N301" s="237"/>
      <c r="O301" s="237"/>
      <c r="P301" s="237"/>
    </row>
    <row r="302" spans="1:16" s="211" customFormat="1" ht="11.5">
      <c r="A302" s="208"/>
      <c r="B302" s="1391" t="s">
        <v>1142</v>
      </c>
      <c r="C302" s="1391"/>
      <c r="D302" s="1391"/>
      <c r="E302" s="1391"/>
      <c r="F302" s="1391"/>
      <c r="G302" s="215"/>
      <c r="H302" s="215"/>
      <c r="I302" s="244"/>
      <c r="J302" s="237"/>
      <c r="K302" s="237"/>
      <c r="L302" s="237"/>
      <c r="M302" s="237"/>
      <c r="N302" s="237"/>
      <c r="O302" s="237"/>
      <c r="P302" s="237"/>
    </row>
    <row r="303" spans="1:16" s="211" customFormat="1" ht="39" customHeight="1">
      <c r="A303" s="208"/>
      <c r="B303" s="1391" t="s">
        <v>1143</v>
      </c>
      <c r="C303" s="1391"/>
      <c r="D303" s="1391"/>
      <c r="E303" s="1391"/>
      <c r="F303" s="1391"/>
      <c r="G303" s="215"/>
      <c r="H303" s="215"/>
      <c r="I303" s="245"/>
      <c r="J303" s="237"/>
      <c r="K303" s="237"/>
      <c r="L303" s="237"/>
      <c r="M303" s="237"/>
      <c r="N303" s="237"/>
      <c r="O303" s="237"/>
      <c r="P303" s="237"/>
    </row>
    <row r="304" spans="1:16" s="211" customFormat="1" ht="24" customHeight="1">
      <c r="A304" s="208"/>
      <c r="B304" s="1391" t="s">
        <v>1144</v>
      </c>
      <c r="C304" s="1391"/>
      <c r="D304" s="1391"/>
      <c r="E304" s="1391"/>
      <c r="F304" s="1391"/>
      <c r="G304" s="215"/>
      <c r="H304" s="215"/>
      <c r="I304" s="244"/>
      <c r="J304" s="237"/>
      <c r="K304" s="237"/>
      <c r="L304" s="237"/>
      <c r="M304" s="237"/>
      <c r="N304" s="237"/>
      <c r="O304" s="237"/>
      <c r="P304" s="237"/>
    </row>
    <row r="305" spans="1:16" s="211" customFormat="1" ht="63" customHeight="1">
      <c r="A305" s="208"/>
      <c r="B305" s="1392" t="s">
        <v>1145</v>
      </c>
      <c r="C305" s="1391"/>
      <c r="D305" s="1391"/>
      <c r="E305" s="1391"/>
      <c r="F305" s="1391"/>
      <c r="G305" s="215"/>
      <c r="H305" s="215"/>
      <c r="I305" s="244"/>
      <c r="J305" s="237"/>
      <c r="K305" s="237"/>
      <c r="L305" s="237"/>
      <c r="M305" s="237"/>
      <c r="N305" s="237"/>
      <c r="O305" s="237"/>
      <c r="P305" s="237"/>
    </row>
    <row r="306" spans="1:16" s="211" customFormat="1" ht="11.5">
      <c r="A306" s="208"/>
      <c r="B306" s="235"/>
      <c r="C306" s="235"/>
      <c r="D306" s="222"/>
      <c r="E306" s="222"/>
      <c r="F306" s="231"/>
      <c r="G306" s="231"/>
      <c r="H306" s="231"/>
      <c r="I306" s="244"/>
      <c r="J306" s="237"/>
      <c r="K306" s="237"/>
      <c r="L306" s="237"/>
      <c r="M306" s="237"/>
      <c r="N306" s="237"/>
      <c r="O306" s="237"/>
      <c r="P306" s="237"/>
    </row>
    <row r="307" spans="1:16" s="211" customFormat="1" ht="11.5">
      <c r="A307" s="208"/>
      <c r="B307" s="235" t="s">
        <v>1146</v>
      </c>
      <c r="C307" s="235"/>
      <c r="D307" s="222"/>
      <c r="E307" s="222"/>
      <c r="F307" s="231"/>
      <c r="G307" s="231"/>
      <c r="H307" s="231"/>
      <c r="I307" s="244"/>
      <c r="J307" s="237"/>
      <c r="K307" s="237"/>
      <c r="L307" s="237"/>
      <c r="M307" s="237"/>
      <c r="N307" s="237"/>
      <c r="O307" s="237"/>
      <c r="P307" s="237"/>
    </row>
    <row r="308" spans="1:16" s="211" customFormat="1" ht="48" customHeight="1">
      <c r="A308" s="208"/>
      <c r="B308" s="1391" t="s">
        <v>1147</v>
      </c>
      <c r="C308" s="1391"/>
      <c r="D308" s="1391"/>
      <c r="E308" s="1391"/>
      <c r="F308" s="1391"/>
      <c r="G308" s="215"/>
      <c r="H308" s="215"/>
      <c r="I308" s="244"/>
      <c r="J308" s="237"/>
      <c r="K308" s="237"/>
      <c r="L308" s="237"/>
      <c r="M308" s="237"/>
      <c r="N308" s="237"/>
      <c r="O308" s="237"/>
      <c r="P308" s="237"/>
    </row>
    <row r="309" spans="1:16" s="211" customFormat="1" ht="14.25" customHeight="1">
      <c r="A309" s="208"/>
      <c r="B309" s="1391" t="s">
        <v>1148</v>
      </c>
      <c r="C309" s="1391"/>
      <c r="D309" s="1391"/>
      <c r="E309" s="1391"/>
      <c r="F309" s="1391"/>
      <c r="G309" s="215"/>
      <c r="H309" s="215"/>
      <c r="I309" s="244"/>
      <c r="J309" s="237"/>
      <c r="K309" s="237"/>
      <c r="L309" s="237"/>
      <c r="M309" s="237"/>
      <c r="N309" s="237"/>
      <c r="O309" s="237"/>
      <c r="P309" s="237"/>
    </row>
    <row r="310" spans="1:16" s="211" customFormat="1" ht="25.5" customHeight="1">
      <c r="A310" s="208"/>
      <c r="B310" s="1391" t="s">
        <v>1149</v>
      </c>
      <c r="C310" s="1391"/>
      <c r="D310" s="1391"/>
      <c r="E310" s="1391"/>
      <c r="F310" s="1391"/>
      <c r="G310" s="215"/>
      <c r="H310" s="215"/>
      <c r="I310" s="245"/>
      <c r="J310" s="237"/>
      <c r="K310" s="237"/>
      <c r="L310" s="237"/>
      <c r="M310" s="237"/>
      <c r="N310" s="237"/>
      <c r="O310" s="237"/>
      <c r="P310" s="237"/>
    </row>
    <row r="311" spans="1:16" s="211" customFormat="1" ht="11.5">
      <c r="A311" s="208"/>
      <c r="B311" s="235"/>
      <c r="C311" s="235"/>
      <c r="D311" s="222"/>
      <c r="E311" s="222"/>
      <c r="F311" s="231"/>
      <c r="G311" s="231"/>
      <c r="H311" s="231"/>
      <c r="I311" s="245"/>
      <c r="J311" s="237"/>
      <c r="K311" s="237"/>
      <c r="L311" s="237"/>
      <c r="M311" s="237"/>
      <c r="N311" s="237"/>
      <c r="O311" s="237"/>
      <c r="P311" s="237"/>
    </row>
    <row r="312" spans="1:16" s="211" customFormat="1" ht="16.5" customHeight="1">
      <c r="A312" s="224"/>
      <c r="B312" s="209" t="s">
        <v>1150</v>
      </c>
      <c r="C312" s="215"/>
      <c r="D312" s="217"/>
      <c r="E312" s="217"/>
      <c r="F312" s="217"/>
      <c r="G312" s="224"/>
    </row>
    <row r="313" spans="1:16" s="211" customFormat="1" ht="79.5" customHeight="1">
      <c r="A313" s="224"/>
      <c r="B313" s="1391" t="s">
        <v>1151</v>
      </c>
      <c r="C313" s="1391"/>
      <c r="D313" s="1391"/>
      <c r="E313" s="1391"/>
      <c r="F313" s="1391"/>
      <c r="G313" s="224"/>
    </row>
    <row r="314" spans="1:16" s="211" customFormat="1" ht="82.5" customHeight="1">
      <c r="A314" s="224"/>
      <c r="B314" s="1391" t="s">
        <v>1152</v>
      </c>
      <c r="C314" s="1391"/>
      <c r="D314" s="1391"/>
      <c r="E314" s="1391"/>
      <c r="F314" s="1391"/>
      <c r="G314" s="224"/>
    </row>
    <row r="315" spans="1:16" s="211" customFormat="1" ht="68.25" customHeight="1">
      <c r="A315" s="224"/>
      <c r="B315" s="1391" t="s">
        <v>1153</v>
      </c>
      <c r="C315" s="1391"/>
      <c r="D315" s="1391"/>
      <c r="E315" s="1391"/>
      <c r="F315" s="1391"/>
      <c r="G315" s="224"/>
    </row>
    <row r="316" spans="1:16" ht="11.25" customHeight="1">
      <c r="A316" s="203"/>
      <c r="B316" s="246"/>
      <c r="C316" s="246"/>
      <c r="D316" s="246"/>
      <c r="E316" s="246"/>
      <c r="F316" s="247"/>
      <c r="G316" s="247"/>
      <c r="H316" s="247"/>
      <c r="I316" s="248"/>
      <c r="J316" s="249"/>
      <c r="K316" s="249"/>
      <c r="L316" s="249"/>
      <c r="M316" s="249"/>
      <c r="N316" s="249"/>
      <c r="O316" s="249"/>
      <c r="P316" s="249"/>
    </row>
  </sheetData>
  <mergeCells count="213">
    <mergeCell ref="C55:F55"/>
    <mergeCell ref="B66:F66"/>
    <mergeCell ref="B67:F67"/>
    <mergeCell ref="B68:F68"/>
    <mergeCell ref="B69:F69"/>
    <mergeCell ref="B70:F70"/>
    <mergeCell ref="A28:F28"/>
    <mergeCell ref="C46:F46"/>
    <mergeCell ref="C51:F51"/>
    <mergeCell ref="C52:F52"/>
    <mergeCell ref="C53:F53"/>
    <mergeCell ref="C54:F54"/>
    <mergeCell ref="B78:F78"/>
    <mergeCell ref="B79:F79"/>
    <mergeCell ref="B80:F80"/>
    <mergeCell ref="B81:F81"/>
    <mergeCell ref="B82:F82"/>
    <mergeCell ref="B83:F83"/>
    <mergeCell ref="B71:F71"/>
    <mergeCell ref="B72:F72"/>
    <mergeCell ref="B73:F73"/>
    <mergeCell ref="B74:F74"/>
    <mergeCell ref="B76:F76"/>
    <mergeCell ref="B77:F77"/>
    <mergeCell ref="B91:F91"/>
    <mergeCell ref="B92:F92"/>
    <mergeCell ref="B93:F93"/>
    <mergeCell ref="B94:F94"/>
    <mergeCell ref="B95:F95"/>
    <mergeCell ref="B96:F96"/>
    <mergeCell ref="B84:F84"/>
    <mergeCell ref="B85:F85"/>
    <mergeCell ref="B86:F86"/>
    <mergeCell ref="B88:F88"/>
    <mergeCell ref="B89:F89"/>
    <mergeCell ref="B90:F90"/>
    <mergeCell ref="B103:F103"/>
    <mergeCell ref="B104:F104"/>
    <mergeCell ref="B105:F105"/>
    <mergeCell ref="B106:F106"/>
    <mergeCell ref="B107:F107"/>
    <mergeCell ref="B108:F108"/>
    <mergeCell ref="B97:F97"/>
    <mergeCell ref="B98:F98"/>
    <mergeCell ref="B99:F99"/>
    <mergeCell ref="B100:F100"/>
    <mergeCell ref="B101:F101"/>
    <mergeCell ref="B102:F102"/>
    <mergeCell ref="B115:F115"/>
    <mergeCell ref="B116:F116"/>
    <mergeCell ref="B117:F117"/>
    <mergeCell ref="B118:F118"/>
    <mergeCell ref="B119:F119"/>
    <mergeCell ref="B120:F120"/>
    <mergeCell ref="B109:F109"/>
    <mergeCell ref="B110:F110"/>
    <mergeCell ref="B111:F111"/>
    <mergeCell ref="B112:F112"/>
    <mergeCell ref="B113:F113"/>
    <mergeCell ref="B114:F114"/>
    <mergeCell ref="B127:F127"/>
    <mergeCell ref="B128:F128"/>
    <mergeCell ref="B129:F129"/>
    <mergeCell ref="B130:F130"/>
    <mergeCell ref="B131:F131"/>
    <mergeCell ref="B132:F132"/>
    <mergeCell ref="B121:F121"/>
    <mergeCell ref="B122:F122"/>
    <mergeCell ref="B123:F123"/>
    <mergeCell ref="B124:F124"/>
    <mergeCell ref="B125:F125"/>
    <mergeCell ref="B126:F126"/>
    <mergeCell ref="B139:F139"/>
    <mergeCell ref="B140:F140"/>
    <mergeCell ref="B141:F141"/>
    <mergeCell ref="B142:F142"/>
    <mergeCell ref="B143:F143"/>
    <mergeCell ref="B144:F144"/>
    <mergeCell ref="B133:F133"/>
    <mergeCell ref="B134:F134"/>
    <mergeCell ref="B135:F135"/>
    <mergeCell ref="B136:F136"/>
    <mergeCell ref="B137:F137"/>
    <mergeCell ref="B138:F138"/>
    <mergeCell ref="B153:F153"/>
    <mergeCell ref="B155:F155"/>
    <mergeCell ref="B156:F156"/>
    <mergeCell ref="B157:F157"/>
    <mergeCell ref="B158:F158"/>
    <mergeCell ref="B159:F159"/>
    <mergeCell ref="B145:F145"/>
    <mergeCell ref="B146:F146"/>
    <mergeCell ref="B147:F147"/>
    <mergeCell ref="B148:F148"/>
    <mergeCell ref="B151:F151"/>
    <mergeCell ref="B152:F152"/>
    <mergeCell ref="B166:F166"/>
    <mergeCell ref="B167:F167"/>
    <mergeCell ref="B168:F168"/>
    <mergeCell ref="B169:F169"/>
    <mergeCell ref="B170:F170"/>
    <mergeCell ref="B172:F172"/>
    <mergeCell ref="B160:F160"/>
    <mergeCell ref="B161:F161"/>
    <mergeCell ref="B162:F162"/>
    <mergeCell ref="B163:F163"/>
    <mergeCell ref="B164:F164"/>
    <mergeCell ref="B165:F165"/>
    <mergeCell ref="B186:F186"/>
    <mergeCell ref="B187:F187"/>
    <mergeCell ref="B188:F188"/>
    <mergeCell ref="B189:F189"/>
    <mergeCell ref="B190:F190"/>
    <mergeCell ref="B191:F191"/>
    <mergeCell ref="B174:F174"/>
    <mergeCell ref="B176:F176"/>
    <mergeCell ref="B178:F178"/>
    <mergeCell ref="B180:F180"/>
    <mergeCell ref="B182:F182"/>
    <mergeCell ref="B184:F184"/>
    <mergeCell ref="B202:F202"/>
    <mergeCell ref="B203:F203"/>
    <mergeCell ref="B204:F204"/>
    <mergeCell ref="B205:F205"/>
    <mergeCell ref="B206:F206"/>
    <mergeCell ref="B207:F207"/>
    <mergeCell ref="B192:F192"/>
    <mergeCell ref="B193:F193"/>
    <mergeCell ref="B194:F194"/>
    <mergeCell ref="B195:F195"/>
    <mergeCell ref="B198:F198"/>
    <mergeCell ref="B201:F201"/>
    <mergeCell ref="B214:F214"/>
    <mergeCell ref="B215:F215"/>
    <mergeCell ref="B216:F216"/>
    <mergeCell ref="B217:F217"/>
    <mergeCell ref="B218:F218"/>
    <mergeCell ref="B219:F219"/>
    <mergeCell ref="B208:F208"/>
    <mergeCell ref="B209:F209"/>
    <mergeCell ref="B210:F210"/>
    <mergeCell ref="B211:F211"/>
    <mergeCell ref="B212:F212"/>
    <mergeCell ref="B213:F213"/>
    <mergeCell ref="B228:F228"/>
    <mergeCell ref="B229:F229"/>
    <mergeCell ref="B230:F230"/>
    <mergeCell ref="B231:F231"/>
    <mergeCell ref="B232:F232"/>
    <mergeCell ref="B233:F233"/>
    <mergeCell ref="B220:F220"/>
    <mergeCell ref="B221:F221"/>
    <mergeCell ref="B222:F222"/>
    <mergeCell ref="B223:F223"/>
    <mergeCell ref="B224:F224"/>
    <mergeCell ref="B225:F225"/>
    <mergeCell ref="B240:F240"/>
    <mergeCell ref="B241:F241"/>
    <mergeCell ref="B242:F242"/>
    <mergeCell ref="B245:F245"/>
    <mergeCell ref="B246:F246"/>
    <mergeCell ref="B247:F247"/>
    <mergeCell ref="B234:F234"/>
    <mergeCell ref="B235:F235"/>
    <mergeCell ref="B236:F236"/>
    <mergeCell ref="B237:F237"/>
    <mergeCell ref="B238:F238"/>
    <mergeCell ref="B239:F239"/>
    <mergeCell ref="B262:F262"/>
    <mergeCell ref="B263:F263"/>
    <mergeCell ref="B264:F264"/>
    <mergeCell ref="B267:F267"/>
    <mergeCell ref="B268:F268"/>
    <mergeCell ref="B269:F269"/>
    <mergeCell ref="B248:F248"/>
    <mergeCell ref="B249:F249"/>
    <mergeCell ref="B250:F250"/>
    <mergeCell ref="B251:F251"/>
    <mergeCell ref="B252:F252"/>
    <mergeCell ref="B261:F261"/>
    <mergeCell ref="B276:F276"/>
    <mergeCell ref="B277:F277"/>
    <mergeCell ref="B280:F280"/>
    <mergeCell ref="B281:F281"/>
    <mergeCell ref="B282:F282"/>
    <mergeCell ref="B283:F283"/>
    <mergeCell ref="B270:F270"/>
    <mergeCell ref="B271:F271"/>
    <mergeCell ref="B272:F272"/>
    <mergeCell ref="B273:F273"/>
    <mergeCell ref="B274:F274"/>
    <mergeCell ref="B275:F275"/>
    <mergeCell ref="B294:F294"/>
    <mergeCell ref="B295:F295"/>
    <mergeCell ref="B299:F299"/>
    <mergeCell ref="B300:F300"/>
    <mergeCell ref="B301:F301"/>
    <mergeCell ref="B302:F302"/>
    <mergeCell ref="B285:F285"/>
    <mergeCell ref="B286:F286"/>
    <mergeCell ref="B287:F287"/>
    <mergeCell ref="B288:F288"/>
    <mergeCell ref="B289:F289"/>
    <mergeCell ref="B293:F293"/>
    <mergeCell ref="B313:F313"/>
    <mergeCell ref="B314:F314"/>
    <mergeCell ref="B315:F315"/>
    <mergeCell ref="B303:F303"/>
    <mergeCell ref="B304:F304"/>
    <mergeCell ref="B305:F305"/>
    <mergeCell ref="B308:F308"/>
    <mergeCell ref="B309:F309"/>
    <mergeCell ref="B310:F310"/>
  </mergeCells>
  <pageMargins left="0.98425196850393704" right="0.59055118110236227" top="0.98425196850393704" bottom="0.59055118110236227" header="0.51181102362204722" footer="0.51181102362204722"/>
  <pageSetup paperSize="9" scale="78" orientation="portrait" r:id="rId1"/>
  <headerFooter scaleWithDoc="0">
    <oddFooter xml:space="preserve">&amp;L&amp;"Arial,Bold"&amp;8&amp;K01+001
</oddFooter>
  </headerFooter>
  <rowBreaks count="10" manualBreakCount="10">
    <brk id="60" max="16383" man="1"/>
    <brk id="90" max="16383" man="1"/>
    <brk id="109" max="16383" man="1"/>
    <brk id="139" max="16383" man="1"/>
    <brk id="146" max="16383" man="1"/>
    <brk id="182" max="16383" man="1"/>
    <brk id="220" max="5" man="1"/>
    <brk id="242" max="16383" man="1"/>
    <brk id="277" max="16383" man="1"/>
    <brk id="31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F434-FC59-41A4-A986-2A8482DCCB3C}">
  <dimension ref="A1:N312"/>
  <sheetViews>
    <sheetView showZeros="0" view="pageBreakPreview" topLeftCell="A218" zoomScaleNormal="100" zoomScaleSheetLayoutView="100" workbookViewId="0">
      <selection activeCell="D205" sqref="D205"/>
    </sheetView>
  </sheetViews>
  <sheetFormatPr defaultColWidth="9.1796875" defaultRowHeight="12.5"/>
  <cols>
    <col min="1" max="1" width="9.1796875" style="191" customWidth="1"/>
    <col min="2" max="2" width="55.453125" style="187" customWidth="1"/>
    <col min="3" max="3" width="9" style="186" customWidth="1"/>
    <col min="4" max="4" width="10.81640625" style="186" customWidth="1"/>
    <col min="5" max="5" width="18.81640625" style="186" customWidth="1"/>
    <col min="6" max="6" width="18.7265625" style="186" customWidth="1"/>
    <col min="7" max="7" width="15.7265625" style="186" customWidth="1"/>
    <col min="8" max="8" width="18.7265625" style="186" customWidth="1"/>
    <col min="9" max="9" width="73" style="192" customWidth="1"/>
    <col min="10" max="16384" width="9.1796875" style="192"/>
  </cols>
  <sheetData>
    <row r="1" spans="1:8" s="254" customFormat="1" ht="23">
      <c r="A1" s="250" t="s">
        <v>1154</v>
      </c>
      <c r="B1" s="251" t="s">
        <v>1155</v>
      </c>
      <c r="C1" s="252" t="s">
        <v>1156</v>
      </c>
      <c r="D1" s="253" t="s">
        <v>142</v>
      </c>
      <c r="E1" s="253" t="s">
        <v>1157</v>
      </c>
      <c r="F1" s="253" t="s">
        <v>1158</v>
      </c>
      <c r="G1" s="253" t="s">
        <v>1159</v>
      </c>
      <c r="H1" s="253" t="s">
        <v>1160</v>
      </c>
    </row>
    <row r="2" spans="1:8" s="259" customFormat="1" ht="11.5">
      <c r="A2" s="255"/>
      <c r="B2" s="256"/>
      <c r="C2" s="257"/>
      <c r="D2" s="257"/>
      <c r="E2" s="258"/>
      <c r="F2" s="258"/>
      <c r="G2" s="258"/>
      <c r="H2" s="258"/>
    </row>
    <row r="3" spans="1:8" s="264" customFormat="1" ht="11.5">
      <c r="A3" s="260" t="s">
        <v>1161</v>
      </c>
      <c r="B3" s="261" t="s">
        <v>1003</v>
      </c>
      <c r="C3" s="262"/>
      <c r="D3" s="262"/>
      <c r="E3" s="262"/>
      <c r="F3" s="263"/>
      <c r="G3" s="263"/>
      <c r="H3" s="263"/>
    </row>
    <row r="4" spans="1:8" s="264" customFormat="1" ht="11.5">
      <c r="A4" s="265"/>
      <c r="B4" s="266"/>
      <c r="C4" s="262"/>
      <c r="D4" s="262"/>
      <c r="E4" s="262"/>
      <c r="F4" s="263"/>
      <c r="G4" s="263"/>
      <c r="H4" s="263"/>
    </row>
    <row r="5" spans="1:8" s="273" customFormat="1" ht="11.5">
      <c r="A5" s="267"/>
      <c r="B5" s="268" t="s">
        <v>1162</v>
      </c>
      <c r="C5" s="269"/>
      <c r="D5" s="270"/>
      <c r="E5" s="271"/>
      <c r="F5" s="272"/>
      <c r="G5" s="272"/>
      <c r="H5" s="272"/>
    </row>
    <row r="6" spans="1:8" s="273" customFormat="1" ht="34.5">
      <c r="A6" s="267"/>
      <c r="B6" s="268" t="s">
        <v>1163</v>
      </c>
      <c r="C6" s="269"/>
      <c r="D6" s="270"/>
      <c r="E6" s="271"/>
      <c r="F6" s="272"/>
      <c r="G6" s="272"/>
      <c r="H6" s="272"/>
    </row>
    <row r="7" spans="1:8" s="273" customFormat="1" ht="34.5">
      <c r="A7" s="267"/>
      <c r="B7" s="268" t="s">
        <v>1164</v>
      </c>
      <c r="C7" s="269"/>
      <c r="D7" s="270"/>
      <c r="E7" s="271"/>
      <c r="F7" s="272"/>
      <c r="G7" s="272"/>
      <c r="H7" s="272"/>
    </row>
    <row r="8" spans="1:8" s="273" customFormat="1" ht="23">
      <c r="A8" s="267"/>
      <c r="B8" s="268" t="s">
        <v>1165</v>
      </c>
      <c r="C8" s="269"/>
      <c r="D8" s="270"/>
      <c r="E8" s="271"/>
      <c r="F8" s="272"/>
      <c r="G8" s="272"/>
      <c r="H8" s="272"/>
    </row>
    <row r="9" spans="1:8" s="273" customFormat="1" ht="36" customHeight="1">
      <c r="A9" s="267"/>
      <c r="B9" s="268" t="s">
        <v>1166</v>
      </c>
      <c r="C9" s="269"/>
      <c r="D9" s="270"/>
      <c r="E9" s="271"/>
      <c r="F9" s="272"/>
      <c r="G9" s="272"/>
      <c r="H9" s="272"/>
    </row>
    <row r="10" spans="1:8" s="273" customFormat="1" ht="6.75" customHeight="1">
      <c r="A10" s="267"/>
      <c r="B10" s="268"/>
      <c r="C10" s="269"/>
      <c r="D10" s="270"/>
      <c r="E10" s="271"/>
      <c r="F10" s="272"/>
      <c r="G10" s="272"/>
      <c r="H10" s="272"/>
    </row>
    <row r="11" spans="1:8" s="273" customFormat="1" ht="51" customHeight="1">
      <c r="A11" s="267" t="s">
        <v>1167</v>
      </c>
      <c r="B11" s="268" t="s">
        <v>1168</v>
      </c>
      <c r="C11" s="269" t="s">
        <v>1169</v>
      </c>
      <c r="D11" s="270">
        <v>120</v>
      </c>
      <c r="E11" s="271"/>
      <c r="F11" s="272">
        <f>D11*E11</f>
        <v>0</v>
      </c>
      <c r="G11" s="274">
        <v>1</v>
      </c>
      <c r="H11" s="272"/>
    </row>
    <row r="12" spans="1:8" s="273" customFormat="1" ht="4.5" customHeight="1">
      <c r="A12" s="267"/>
      <c r="B12" s="268"/>
      <c r="C12" s="269"/>
      <c r="D12" s="270"/>
      <c r="E12" s="271"/>
      <c r="F12" s="272"/>
      <c r="G12" s="272"/>
      <c r="H12" s="272"/>
    </row>
    <row r="13" spans="1:8" s="273" customFormat="1" ht="36.5">
      <c r="A13" s="267" t="s">
        <v>1170</v>
      </c>
      <c r="B13" s="268" t="s">
        <v>1171</v>
      </c>
      <c r="C13" s="269" t="s">
        <v>1169</v>
      </c>
      <c r="D13" s="270">
        <v>910</v>
      </c>
      <c r="E13" s="271"/>
      <c r="F13" s="272">
        <f t="shared" ref="F13" si="0">D13*E13</f>
        <v>0</v>
      </c>
      <c r="G13" s="274">
        <v>1</v>
      </c>
      <c r="H13" s="272"/>
    </row>
    <row r="14" spans="1:8" s="273" customFormat="1" ht="7.5" customHeight="1">
      <c r="A14" s="267"/>
      <c r="B14" s="268"/>
      <c r="C14" s="269"/>
      <c r="D14" s="270"/>
      <c r="E14" s="271"/>
      <c r="F14" s="272"/>
      <c r="G14" s="272"/>
      <c r="H14" s="272"/>
    </row>
    <row r="15" spans="1:8" s="273" customFormat="1" ht="217.5" customHeight="1">
      <c r="A15" s="267" t="s">
        <v>1172</v>
      </c>
      <c r="B15" s="268" t="s">
        <v>1173</v>
      </c>
      <c r="C15" s="269" t="s">
        <v>1169</v>
      </c>
      <c r="D15" s="270">
        <v>970</v>
      </c>
      <c r="E15" s="271"/>
      <c r="F15" s="272">
        <f>D15*E15</f>
        <v>0</v>
      </c>
      <c r="G15" s="274">
        <v>1</v>
      </c>
      <c r="H15" s="272"/>
    </row>
    <row r="16" spans="1:8" s="273" customFormat="1" ht="6" customHeight="1">
      <c r="A16" s="267"/>
      <c r="B16" s="275"/>
      <c r="C16" s="276"/>
      <c r="D16" s="276"/>
      <c r="E16" s="277"/>
      <c r="F16" s="276"/>
      <c r="G16" s="276"/>
      <c r="H16" s="276"/>
    </row>
    <row r="17" spans="1:14" s="273" customFormat="1" ht="122.25" customHeight="1">
      <c r="A17" s="267" t="s">
        <v>1174</v>
      </c>
      <c r="B17" s="268" t="s">
        <v>1175</v>
      </c>
      <c r="C17" s="269" t="s">
        <v>6</v>
      </c>
      <c r="D17" s="270">
        <v>55</v>
      </c>
      <c r="E17" s="271"/>
      <c r="F17" s="272">
        <f>D17*E17</f>
        <v>0</v>
      </c>
      <c r="G17" s="274">
        <v>1</v>
      </c>
      <c r="H17" s="272"/>
    </row>
    <row r="18" spans="1:14" s="273" customFormat="1" ht="11.5">
      <c r="A18" s="267"/>
      <c r="B18" s="275"/>
      <c r="C18" s="269"/>
      <c r="D18" s="270"/>
      <c r="E18" s="271"/>
      <c r="F18" s="272"/>
      <c r="G18" s="272"/>
      <c r="H18" s="272"/>
    </row>
    <row r="19" spans="1:14" s="273" customFormat="1" ht="83.25" customHeight="1">
      <c r="A19" s="267" t="s">
        <v>1176</v>
      </c>
      <c r="B19" s="268" t="s">
        <v>1177</v>
      </c>
      <c r="C19" s="269" t="s">
        <v>2</v>
      </c>
      <c r="D19" s="270">
        <v>135</v>
      </c>
      <c r="E19" s="271"/>
      <c r="F19" s="272">
        <f>D19*E19</f>
        <v>0</v>
      </c>
      <c r="G19" s="274">
        <v>1</v>
      </c>
      <c r="H19" s="272"/>
    </row>
    <row r="20" spans="1:14" s="259" customFormat="1" ht="11.5">
      <c r="A20" s="278"/>
      <c r="B20" s="279"/>
      <c r="C20" s="280"/>
      <c r="D20" s="281"/>
      <c r="E20" s="282"/>
      <c r="F20" s="281"/>
      <c r="G20" s="281"/>
      <c r="H20" s="281"/>
    </row>
    <row r="21" spans="1:14" s="259" customFormat="1" ht="34.5">
      <c r="A21" s="267" t="s">
        <v>1178</v>
      </c>
      <c r="B21" s="283" t="s">
        <v>1179</v>
      </c>
      <c r="C21" s="280"/>
      <c r="D21" s="281"/>
      <c r="E21" s="282"/>
      <c r="F21" s="281"/>
      <c r="G21" s="281"/>
      <c r="H21" s="281"/>
    </row>
    <row r="22" spans="1:14" s="259" customFormat="1" ht="34.5">
      <c r="A22" s="278"/>
      <c r="B22" s="283" t="s">
        <v>1180</v>
      </c>
      <c r="C22" s="280"/>
      <c r="D22" s="281"/>
      <c r="E22" s="282"/>
      <c r="F22" s="281"/>
      <c r="G22" s="281"/>
      <c r="H22" s="281"/>
    </row>
    <row r="23" spans="1:14" s="259" customFormat="1" ht="11.5">
      <c r="A23" s="278"/>
      <c r="B23" s="279" t="s">
        <v>1181</v>
      </c>
      <c r="C23" s="280" t="s">
        <v>2</v>
      </c>
      <c r="D23" s="281">
        <v>150</v>
      </c>
      <c r="E23" s="263"/>
      <c r="F23" s="263">
        <f>D23*E23</f>
        <v>0</v>
      </c>
      <c r="G23" s="274">
        <v>1</v>
      </c>
      <c r="H23" s="263"/>
    </row>
    <row r="24" spans="1:14" s="264" customFormat="1" ht="11.5">
      <c r="A24" s="284"/>
      <c r="C24" s="285"/>
      <c r="D24" s="263"/>
      <c r="E24" s="263"/>
      <c r="F24" s="263"/>
      <c r="G24" s="263"/>
      <c r="H24" s="263"/>
      <c r="I24" s="286"/>
      <c r="J24" s="286"/>
      <c r="K24" s="286"/>
      <c r="L24" s="286"/>
      <c r="M24" s="286"/>
      <c r="N24" s="286"/>
    </row>
    <row r="25" spans="1:14" s="264" customFormat="1" ht="11.5">
      <c r="A25" s="260"/>
      <c r="B25" s="261" t="s">
        <v>1182</v>
      </c>
      <c r="C25" s="287"/>
      <c r="D25" s="287"/>
      <c r="E25" s="287"/>
      <c r="F25" s="288">
        <f>SUM(F5:F23)</f>
        <v>0</v>
      </c>
      <c r="G25" s="288"/>
      <c r="H25" s="288"/>
    </row>
    <row r="26" spans="1:14" s="264" customFormat="1" ht="11.5">
      <c r="A26" s="265"/>
      <c r="B26" s="266"/>
      <c r="C26" s="262"/>
      <c r="D26" s="262"/>
      <c r="E26" s="262"/>
      <c r="F26" s="289"/>
      <c r="G26" s="289"/>
      <c r="H26" s="289"/>
    </row>
    <row r="27" spans="1:14" s="264" customFormat="1" ht="11.5">
      <c r="A27" s="265"/>
      <c r="B27" s="266"/>
      <c r="C27" s="262"/>
      <c r="D27" s="262"/>
      <c r="E27" s="262"/>
      <c r="F27" s="289"/>
      <c r="G27" s="289"/>
      <c r="H27" s="289"/>
    </row>
    <row r="28" spans="1:14" s="264" customFormat="1" ht="11.5">
      <c r="A28" s="265"/>
      <c r="B28" s="266"/>
      <c r="C28" s="262"/>
      <c r="D28" s="262"/>
      <c r="E28" s="262"/>
      <c r="F28" s="289"/>
      <c r="G28" s="289"/>
      <c r="H28" s="289"/>
    </row>
    <row r="29" spans="1:14" s="264" customFormat="1" ht="11.5">
      <c r="A29" s="260" t="s">
        <v>1183</v>
      </c>
      <c r="B29" s="261" t="s">
        <v>1184</v>
      </c>
      <c r="C29" s="262"/>
      <c r="D29" s="262"/>
      <c r="E29" s="262"/>
      <c r="F29" s="263"/>
      <c r="G29" s="263"/>
      <c r="H29" s="263"/>
    </row>
    <row r="30" spans="1:14" s="264" customFormat="1" ht="11.5">
      <c r="A30" s="265"/>
      <c r="B30" s="266"/>
      <c r="C30" s="262"/>
      <c r="D30" s="262"/>
      <c r="E30" s="262"/>
      <c r="F30" s="289"/>
      <c r="G30" s="289"/>
      <c r="H30" s="289"/>
    </row>
    <row r="31" spans="1:14" s="273" customFormat="1" ht="11.5">
      <c r="A31" s="267"/>
      <c r="B31" s="268" t="s">
        <v>1162</v>
      </c>
      <c r="C31" s="269"/>
      <c r="D31" s="270"/>
      <c r="E31" s="271"/>
      <c r="F31" s="272"/>
      <c r="G31" s="272"/>
      <c r="H31" s="272"/>
    </row>
    <row r="32" spans="1:14" s="264" customFormat="1" ht="23">
      <c r="A32" s="265"/>
      <c r="B32" s="268" t="s">
        <v>1185</v>
      </c>
      <c r="C32" s="262"/>
      <c r="D32" s="262"/>
      <c r="E32" s="262"/>
      <c r="F32" s="289"/>
      <c r="G32" s="289"/>
      <c r="H32" s="289"/>
    </row>
    <row r="33" spans="1:14" s="264" customFormat="1" ht="34.5">
      <c r="A33" s="265"/>
      <c r="B33" s="268" t="s">
        <v>1186</v>
      </c>
      <c r="C33" s="262"/>
      <c r="D33" s="262"/>
      <c r="E33" s="262"/>
      <c r="F33" s="289"/>
      <c r="G33" s="289"/>
      <c r="H33" s="289"/>
      <c r="J33" s="266"/>
    </row>
    <row r="34" spans="1:14" s="264" customFormat="1" ht="11.5">
      <c r="A34" s="265"/>
      <c r="B34" s="266"/>
      <c r="C34" s="262"/>
      <c r="D34" s="262"/>
      <c r="E34" s="262"/>
      <c r="F34" s="289"/>
      <c r="G34" s="289"/>
      <c r="H34" s="289"/>
      <c r="J34" s="266"/>
    </row>
    <row r="35" spans="1:14" s="273" customFormat="1" ht="46">
      <c r="A35" s="267" t="s">
        <v>1187</v>
      </c>
      <c r="B35" s="268" t="s">
        <v>1188</v>
      </c>
      <c r="C35" s="269"/>
      <c r="D35" s="290"/>
      <c r="E35" s="271"/>
      <c r="F35" s="272"/>
      <c r="G35" s="272"/>
      <c r="H35" s="272"/>
    </row>
    <row r="36" spans="1:14" s="273" customFormat="1" ht="12.75" customHeight="1">
      <c r="A36" s="267"/>
      <c r="B36" s="268" t="s">
        <v>1189</v>
      </c>
      <c r="C36" s="269" t="s">
        <v>1169</v>
      </c>
      <c r="D36" s="270">
        <v>1123</v>
      </c>
      <c r="E36" s="271"/>
      <c r="F36" s="272">
        <f t="shared" ref="F36:F37" si="1">D36*E36</f>
        <v>0</v>
      </c>
      <c r="G36" s="274">
        <v>1</v>
      </c>
      <c r="H36" s="272"/>
      <c r="I36" s="291"/>
    </row>
    <row r="37" spans="1:14" s="273" customFormat="1" ht="12.75" customHeight="1">
      <c r="A37" s="267"/>
      <c r="B37" s="268" t="s">
        <v>1190</v>
      </c>
      <c r="C37" s="269" t="s">
        <v>1169</v>
      </c>
      <c r="D37" s="270">
        <v>226</v>
      </c>
      <c r="E37" s="271"/>
      <c r="F37" s="272">
        <f t="shared" si="1"/>
        <v>0</v>
      </c>
      <c r="G37" s="274">
        <v>1</v>
      </c>
      <c r="H37" s="272"/>
    </row>
    <row r="38" spans="1:14" s="273" customFormat="1" ht="11.5">
      <c r="A38" s="267"/>
      <c r="B38" s="268"/>
      <c r="C38" s="269"/>
      <c r="D38" s="290"/>
      <c r="E38" s="271"/>
      <c r="F38" s="272"/>
      <c r="G38" s="272"/>
      <c r="H38" s="272"/>
    </row>
    <row r="39" spans="1:14" s="295" customFormat="1" ht="212.25" customHeight="1">
      <c r="A39" s="267" t="s">
        <v>1191</v>
      </c>
      <c r="B39" s="292" t="s">
        <v>1192</v>
      </c>
      <c r="C39" s="293"/>
      <c r="D39" s="293"/>
      <c r="E39" s="294"/>
      <c r="F39" s="293"/>
      <c r="G39" s="293"/>
      <c r="H39" s="293"/>
      <c r="N39" s="273"/>
    </row>
    <row r="40" spans="1:14" s="295" customFormat="1" ht="13.5">
      <c r="A40" s="296"/>
      <c r="B40" s="297" t="s">
        <v>1193</v>
      </c>
      <c r="C40" s="298" t="s">
        <v>1194</v>
      </c>
      <c r="D40" s="271">
        <f>5306</f>
        <v>5306</v>
      </c>
      <c r="E40" s="271"/>
      <c r="F40" s="271">
        <f>D40*E40</f>
        <v>0</v>
      </c>
      <c r="G40" s="274">
        <v>1</v>
      </c>
      <c r="H40" s="271"/>
      <c r="I40" s="291"/>
      <c r="N40" s="273"/>
    </row>
    <row r="41" spans="1:14" s="295" customFormat="1" ht="15" customHeight="1">
      <c r="A41" s="299"/>
      <c r="B41" s="292" t="s">
        <v>1195</v>
      </c>
      <c r="C41" s="298" t="s">
        <v>1196</v>
      </c>
      <c r="D41" s="271">
        <f>D40*0.025</f>
        <v>132.65</v>
      </c>
      <c r="E41" s="271"/>
      <c r="F41" s="271">
        <f>D41*E41</f>
        <v>0</v>
      </c>
      <c r="G41" s="274">
        <v>1</v>
      </c>
      <c r="H41" s="271"/>
      <c r="N41" s="273"/>
    </row>
    <row r="42" spans="1:14" s="295" customFormat="1" ht="15" customHeight="1">
      <c r="A42" s="299"/>
      <c r="B42" s="292"/>
      <c r="C42" s="298"/>
      <c r="D42" s="271"/>
      <c r="E42" s="271"/>
      <c r="F42" s="271"/>
      <c r="G42" s="271"/>
      <c r="H42" s="271"/>
      <c r="N42" s="273"/>
    </row>
    <row r="43" spans="1:14" s="273" customFormat="1" ht="184.5" customHeight="1">
      <c r="A43" s="267" t="s">
        <v>1197</v>
      </c>
      <c r="B43" s="292" t="s">
        <v>1198</v>
      </c>
      <c r="C43" s="300"/>
      <c r="D43" s="271"/>
      <c r="E43" s="271"/>
      <c r="F43" s="272"/>
      <c r="G43" s="272"/>
      <c r="H43" s="272"/>
    </row>
    <row r="44" spans="1:14" s="273" customFormat="1" ht="13.5">
      <c r="A44" s="299"/>
      <c r="B44" s="292" t="s">
        <v>1199</v>
      </c>
      <c r="C44" s="300" t="s">
        <v>1194</v>
      </c>
      <c r="D44" s="271">
        <v>350</v>
      </c>
      <c r="E44" s="271"/>
      <c r="F44" s="272">
        <f>D44*E44</f>
        <v>0</v>
      </c>
      <c r="G44" s="274">
        <v>1</v>
      </c>
      <c r="H44" s="272"/>
    </row>
    <row r="45" spans="1:14" s="273" customFormat="1" ht="13.5">
      <c r="A45" s="299"/>
      <c r="B45" s="292" t="s">
        <v>1200</v>
      </c>
      <c r="C45" s="300" t="s">
        <v>1194</v>
      </c>
      <c r="D45" s="271">
        <v>150</v>
      </c>
      <c r="E45" s="271"/>
      <c r="F45" s="272">
        <f>D45*E45</f>
        <v>0</v>
      </c>
      <c r="G45" s="274">
        <v>1</v>
      </c>
      <c r="H45" s="272"/>
    </row>
    <row r="46" spans="1:14" s="273" customFormat="1" ht="11.5">
      <c r="A46" s="299"/>
      <c r="B46" s="292"/>
      <c r="C46" s="300"/>
      <c r="D46" s="271"/>
      <c r="E46" s="271"/>
      <c r="F46" s="272"/>
      <c r="G46" s="272"/>
      <c r="H46" s="272"/>
    </row>
    <row r="47" spans="1:14" s="273" customFormat="1" ht="131.25" customHeight="1">
      <c r="A47" s="299" t="s">
        <v>1201</v>
      </c>
      <c r="B47" s="292" t="s">
        <v>1202</v>
      </c>
      <c r="C47" s="300"/>
      <c r="D47" s="271"/>
      <c r="E47" s="271"/>
      <c r="F47" s="272"/>
      <c r="G47" s="272"/>
      <c r="H47" s="272"/>
    </row>
    <row r="48" spans="1:14" s="273" customFormat="1" ht="13.5">
      <c r="A48" s="299"/>
      <c r="B48" s="292" t="s">
        <v>1199</v>
      </c>
      <c r="C48" s="300" t="s">
        <v>1194</v>
      </c>
      <c r="D48" s="271">
        <v>1395</v>
      </c>
      <c r="E48" s="271"/>
      <c r="F48" s="272">
        <f>D48*E48</f>
        <v>0</v>
      </c>
      <c r="G48" s="274">
        <v>1</v>
      </c>
      <c r="H48" s="272"/>
    </row>
    <row r="49" spans="1:14" s="273" customFormat="1" ht="13.5">
      <c r="A49" s="299"/>
      <c r="B49" s="292" t="s">
        <v>1200</v>
      </c>
      <c r="C49" s="300" t="s">
        <v>1194</v>
      </c>
      <c r="D49" s="271">
        <v>1395</v>
      </c>
      <c r="E49" s="271"/>
      <c r="F49" s="272">
        <f>D49*E49</f>
        <v>0</v>
      </c>
      <c r="G49" s="274">
        <v>1</v>
      </c>
      <c r="H49" s="272"/>
    </row>
    <row r="50" spans="1:14" s="273" customFormat="1" ht="11.5">
      <c r="A50" s="299"/>
      <c r="B50" s="292"/>
      <c r="C50" s="300"/>
      <c r="D50" s="271"/>
      <c r="E50" s="271"/>
      <c r="F50" s="272"/>
      <c r="G50" s="272"/>
      <c r="H50" s="272"/>
    </row>
    <row r="51" spans="1:14" s="273" customFormat="1" ht="130.5" customHeight="1">
      <c r="A51" s="299" t="s">
        <v>1203</v>
      </c>
      <c r="B51" s="292" t="s">
        <v>1204</v>
      </c>
      <c r="C51" s="300"/>
      <c r="D51" s="271"/>
      <c r="E51" s="271"/>
      <c r="F51" s="272"/>
      <c r="G51" s="272"/>
      <c r="H51" s="272"/>
    </row>
    <row r="52" spans="1:14" s="273" customFormat="1" ht="13.5">
      <c r="A52" s="299"/>
      <c r="B52" s="292" t="s">
        <v>1199</v>
      </c>
      <c r="C52" s="300" t="s">
        <v>1194</v>
      </c>
      <c r="D52" s="271">
        <v>400</v>
      </c>
      <c r="E52" s="271"/>
      <c r="F52" s="272">
        <f>D52*E52</f>
        <v>0</v>
      </c>
      <c r="G52" s="274">
        <v>1</v>
      </c>
      <c r="H52" s="272"/>
    </row>
    <row r="53" spans="1:14" s="273" customFormat="1" ht="13.5">
      <c r="A53" s="299"/>
      <c r="B53" s="292" t="s">
        <v>1200</v>
      </c>
      <c r="C53" s="300" t="s">
        <v>1194</v>
      </c>
      <c r="D53" s="271">
        <v>180</v>
      </c>
      <c r="E53" s="271"/>
      <c r="F53" s="272">
        <f>D53*E53</f>
        <v>0</v>
      </c>
      <c r="G53" s="274">
        <v>1</v>
      </c>
      <c r="H53" s="272"/>
    </row>
    <row r="54" spans="1:14" s="273" customFormat="1" ht="11.5">
      <c r="A54" s="299"/>
      <c r="B54" s="292"/>
      <c r="C54" s="300"/>
      <c r="D54" s="271"/>
      <c r="E54" s="271"/>
      <c r="F54" s="272"/>
      <c r="G54" s="272"/>
      <c r="H54" s="272"/>
    </row>
    <row r="55" spans="1:14" s="295" customFormat="1" ht="132" customHeight="1">
      <c r="A55" s="299" t="s">
        <v>1205</v>
      </c>
      <c r="B55" s="268" t="s">
        <v>1206</v>
      </c>
      <c r="C55" s="271" t="s">
        <v>1207</v>
      </c>
      <c r="D55" s="271">
        <v>315</v>
      </c>
      <c r="E55" s="271"/>
      <c r="F55" s="271">
        <f>D55*E55</f>
        <v>0</v>
      </c>
      <c r="G55" s="274">
        <v>1</v>
      </c>
      <c r="H55" s="271"/>
      <c r="I55" s="291"/>
      <c r="N55" s="273"/>
    </row>
    <row r="56" spans="1:14" s="273" customFormat="1" ht="11.5">
      <c r="A56" s="299"/>
      <c r="B56" s="292"/>
      <c r="C56" s="300"/>
      <c r="D56" s="271"/>
      <c r="E56" s="271"/>
      <c r="F56" s="272"/>
      <c r="G56" s="272"/>
      <c r="H56" s="272"/>
    </row>
    <row r="57" spans="1:14" s="273" customFormat="1" ht="115">
      <c r="A57" s="267" t="s">
        <v>1208</v>
      </c>
      <c r="B57" s="268" t="s">
        <v>1209</v>
      </c>
      <c r="C57" s="269"/>
      <c r="D57" s="270"/>
      <c r="E57" s="271"/>
      <c r="F57" s="272"/>
      <c r="G57" s="272"/>
      <c r="H57" s="272"/>
    </row>
    <row r="58" spans="1:14" s="273" customFormat="1" ht="13.5">
      <c r="A58" s="267"/>
      <c r="B58" s="268" t="s">
        <v>1210</v>
      </c>
      <c r="C58" s="269" t="s">
        <v>1211</v>
      </c>
      <c r="D58" s="270">
        <v>15</v>
      </c>
      <c r="E58" s="271"/>
      <c r="F58" s="272">
        <f t="shared" ref="F58:F60" si="2">D58*E58</f>
        <v>0</v>
      </c>
      <c r="G58" s="274">
        <v>1</v>
      </c>
      <c r="H58" s="272"/>
    </row>
    <row r="59" spans="1:14" s="273" customFormat="1" ht="13.5">
      <c r="A59" s="267"/>
      <c r="B59" s="268" t="s">
        <v>1212</v>
      </c>
      <c r="C59" s="269" t="s">
        <v>1211</v>
      </c>
      <c r="D59" s="270">
        <v>25.5</v>
      </c>
      <c r="E59" s="271"/>
      <c r="F59" s="272">
        <f t="shared" si="2"/>
        <v>0</v>
      </c>
      <c r="G59" s="274">
        <v>1</v>
      </c>
      <c r="H59" s="272"/>
    </row>
    <row r="60" spans="1:14" s="273" customFormat="1" ht="13.5">
      <c r="A60" s="267"/>
      <c r="B60" s="268" t="s">
        <v>1213</v>
      </c>
      <c r="C60" s="269" t="s">
        <v>1211</v>
      </c>
      <c r="D60" s="270">
        <v>6.5</v>
      </c>
      <c r="E60" s="271"/>
      <c r="F60" s="272">
        <f t="shared" si="2"/>
        <v>0</v>
      </c>
      <c r="G60" s="274">
        <v>1</v>
      </c>
      <c r="H60" s="272"/>
    </row>
    <row r="61" spans="1:14" s="273" customFormat="1" ht="11.5">
      <c r="A61" s="299"/>
      <c r="B61" s="292"/>
      <c r="C61" s="300"/>
      <c r="D61" s="271"/>
      <c r="E61" s="271"/>
      <c r="F61" s="272"/>
      <c r="G61" s="272"/>
      <c r="H61" s="272"/>
    </row>
    <row r="62" spans="1:14" s="295" customFormat="1" ht="172.5">
      <c r="A62" s="267" t="s">
        <v>1214</v>
      </c>
      <c r="B62" s="268" t="s">
        <v>1215</v>
      </c>
      <c r="C62" s="271"/>
      <c r="D62" s="271"/>
      <c r="E62" s="271"/>
      <c r="F62" s="301"/>
      <c r="G62" s="301"/>
      <c r="H62" s="301"/>
      <c r="N62" s="273"/>
    </row>
    <row r="63" spans="1:14" s="295" customFormat="1" ht="13.5">
      <c r="A63" s="302"/>
      <c r="B63" s="303" t="s">
        <v>1216</v>
      </c>
      <c r="C63" s="271" t="s">
        <v>1211</v>
      </c>
      <c r="D63" s="271">
        <v>9.5</v>
      </c>
      <c r="E63" s="271"/>
      <c r="F63" s="271">
        <f>D63*E63</f>
        <v>0</v>
      </c>
      <c r="G63" s="274">
        <v>1</v>
      </c>
      <c r="H63" s="271"/>
      <c r="N63" s="273"/>
    </row>
    <row r="64" spans="1:14" s="295" customFormat="1" ht="13.5">
      <c r="A64" s="302"/>
      <c r="B64" s="303" t="s">
        <v>1217</v>
      </c>
      <c r="C64" s="271" t="s">
        <v>1211</v>
      </c>
      <c r="D64" s="271">
        <v>1.6</v>
      </c>
      <c r="E64" s="271"/>
      <c r="F64" s="271">
        <f>D64*E64</f>
        <v>0</v>
      </c>
      <c r="G64" s="274">
        <v>1</v>
      </c>
      <c r="H64" s="271"/>
      <c r="N64" s="273"/>
    </row>
    <row r="65" spans="1:14" s="295" customFormat="1" ht="11.5">
      <c r="A65" s="302"/>
      <c r="B65" s="303"/>
      <c r="C65" s="271"/>
      <c r="D65" s="271"/>
      <c r="E65" s="271"/>
      <c r="F65" s="271"/>
      <c r="G65" s="271"/>
      <c r="H65" s="271"/>
      <c r="N65" s="273"/>
    </row>
    <row r="66" spans="1:14" s="273" customFormat="1" ht="80.5">
      <c r="A66" s="267" t="s">
        <v>1218</v>
      </c>
      <c r="B66" s="268" t="s">
        <v>1219</v>
      </c>
      <c r="C66" s="269"/>
      <c r="D66" s="270"/>
      <c r="E66" s="271"/>
      <c r="F66" s="272"/>
      <c r="G66" s="272"/>
      <c r="H66" s="272"/>
    </row>
    <row r="67" spans="1:14" s="273" customFormat="1" ht="13.5">
      <c r="A67" s="267"/>
      <c r="B67" s="268" t="s">
        <v>1220</v>
      </c>
      <c r="C67" s="269" t="s">
        <v>1211</v>
      </c>
      <c r="D67" s="270">
        <v>93</v>
      </c>
      <c r="E67" s="271"/>
      <c r="F67" s="272">
        <f t="shared" ref="F67:F68" si="3">D67*E67</f>
        <v>0</v>
      </c>
      <c r="G67" s="274">
        <v>1</v>
      </c>
      <c r="H67" s="272"/>
    </row>
    <row r="68" spans="1:14" s="273" customFormat="1" ht="13.5">
      <c r="A68" s="267"/>
      <c r="B68" s="268" t="s">
        <v>1221</v>
      </c>
      <c r="C68" s="269" t="s">
        <v>1211</v>
      </c>
      <c r="D68" s="270">
        <v>19</v>
      </c>
      <c r="E68" s="271"/>
      <c r="F68" s="272">
        <f t="shared" si="3"/>
        <v>0</v>
      </c>
      <c r="G68" s="274">
        <v>1</v>
      </c>
      <c r="H68" s="272"/>
    </row>
    <row r="69" spans="1:14" s="273" customFormat="1" ht="11.5">
      <c r="A69" s="267"/>
      <c r="B69" s="268"/>
      <c r="C69" s="269"/>
      <c r="D69" s="290"/>
      <c r="E69" s="271"/>
      <c r="F69" s="304"/>
      <c r="G69" s="304"/>
      <c r="H69" s="304"/>
    </row>
    <row r="70" spans="1:14" s="273" customFormat="1" ht="11.5">
      <c r="A70" s="267"/>
      <c r="B70" s="268"/>
      <c r="C70" s="269"/>
      <c r="D70" s="290"/>
      <c r="E70" s="271"/>
      <c r="F70" s="304"/>
      <c r="G70" s="304"/>
      <c r="H70" s="304"/>
    </row>
    <row r="71" spans="1:14" s="273" customFormat="1" ht="11.5">
      <c r="A71" s="267"/>
      <c r="B71" s="268"/>
      <c r="C71" s="269"/>
      <c r="D71" s="290"/>
      <c r="E71" s="271"/>
      <c r="F71" s="304"/>
      <c r="G71" s="304"/>
      <c r="H71" s="304"/>
    </row>
    <row r="72" spans="1:14" s="273" customFormat="1" ht="11.5">
      <c r="A72" s="267"/>
      <c r="B72" s="268"/>
      <c r="C72" s="269"/>
      <c r="D72" s="290"/>
      <c r="E72" s="271"/>
      <c r="F72" s="304"/>
      <c r="G72" s="304"/>
      <c r="H72" s="304"/>
    </row>
    <row r="73" spans="1:14" s="264" customFormat="1" ht="11.5">
      <c r="A73" s="260"/>
      <c r="B73" s="261" t="s">
        <v>1222</v>
      </c>
      <c r="C73" s="287"/>
      <c r="D73" s="287"/>
      <c r="E73" s="287"/>
      <c r="F73" s="288">
        <f>SUM(F35:F70)</f>
        <v>0</v>
      </c>
      <c r="G73" s="288"/>
      <c r="H73" s="288"/>
    </row>
    <row r="74" spans="1:14" s="264" customFormat="1" ht="11.5">
      <c r="A74" s="265"/>
      <c r="B74" s="266"/>
      <c r="C74" s="262"/>
      <c r="D74" s="262"/>
      <c r="E74" s="262"/>
      <c r="F74" s="289"/>
      <c r="G74" s="289"/>
      <c r="H74" s="289"/>
    </row>
    <row r="75" spans="1:14" s="264" customFormat="1" ht="11.5">
      <c r="A75" s="260" t="s">
        <v>1223</v>
      </c>
      <c r="B75" s="261" t="s">
        <v>1224</v>
      </c>
      <c r="C75" s="262"/>
      <c r="D75" s="262"/>
      <c r="E75" s="262"/>
      <c r="F75" s="263"/>
      <c r="G75" s="263"/>
      <c r="H75" s="263"/>
    </row>
    <row r="76" spans="1:14" s="259" customFormat="1" ht="11.5">
      <c r="A76" s="305"/>
      <c r="B76" s="306"/>
      <c r="C76" s="257"/>
      <c r="D76" s="257"/>
      <c r="E76" s="258"/>
      <c r="F76" s="258"/>
      <c r="G76" s="258"/>
      <c r="H76" s="258"/>
    </row>
    <row r="77" spans="1:14" s="259" customFormat="1" ht="11.5">
      <c r="A77" s="305"/>
      <c r="B77" s="268" t="s">
        <v>1162</v>
      </c>
      <c r="C77" s="257"/>
      <c r="D77" s="257"/>
      <c r="E77" s="258"/>
      <c r="F77" s="258"/>
      <c r="G77" s="258"/>
      <c r="H77" s="258"/>
    </row>
    <row r="78" spans="1:14" s="259" customFormat="1" ht="92">
      <c r="A78" s="305"/>
      <c r="B78" s="268" t="s">
        <v>1225</v>
      </c>
      <c r="C78" s="257"/>
      <c r="D78" s="257"/>
      <c r="E78" s="258"/>
      <c r="F78" s="258"/>
      <c r="G78" s="258"/>
      <c r="H78" s="258"/>
    </row>
    <row r="79" spans="1:14" s="259" customFormat="1" ht="11.5">
      <c r="A79" s="305"/>
      <c r="B79" s="306"/>
      <c r="C79" s="257"/>
      <c r="D79" s="257"/>
      <c r="E79" s="258"/>
      <c r="F79" s="258"/>
      <c r="G79" s="258"/>
      <c r="H79" s="258"/>
    </row>
    <row r="80" spans="1:14" s="273" customFormat="1" ht="11.5">
      <c r="A80" s="302"/>
      <c r="B80" s="268"/>
      <c r="C80" s="300"/>
      <c r="D80" s="271"/>
      <c r="E80" s="271"/>
      <c r="F80" s="272"/>
      <c r="G80" s="272"/>
      <c r="H80" s="272"/>
    </row>
    <row r="81" spans="1:9" s="273" customFormat="1" ht="218.5">
      <c r="A81" s="299" t="s">
        <v>1226</v>
      </c>
      <c r="B81" s="268" t="s">
        <v>1227</v>
      </c>
      <c r="C81" s="300"/>
      <c r="D81" s="271"/>
      <c r="E81" s="271"/>
      <c r="F81" s="272">
        <f t="shared" ref="F81" si="4">D81*E81</f>
        <v>0</v>
      </c>
      <c r="G81" s="272"/>
      <c r="H81" s="272"/>
    </row>
    <row r="82" spans="1:9" s="273" customFormat="1" ht="11.5">
      <c r="A82" s="299"/>
      <c r="B82" s="268" t="s">
        <v>1228</v>
      </c>
      <c r="C82" s="300" t="s">
        <v>7</v>
      </c>
      <c r="D82" s="271">
        <v>1620</v>
      </c>
      <c r="E82" s="271"/>
      <c r="F82" s="272">
        <f>D82*E82</f>
        <v>0</v>
      </c>
      <c r="G82" s="274">
        <v>1</v>
      </c>
      <c r="H82" s="272"/>
    </row>
    <row r="83" spans="1:9" s="273" customFormat="1" ht="13.5">
      <c r="A83" s="299"/>
      <c r="B83" s="268" t="s">
        <v>1229</v>
      </c>
      <c r="C83" s="300" t="s">
        <v>1196</v>
      </c>
      <c r="D83" s="271">
        <v>10.199999999999999</v>
      </c>
      <c r="E83" s="271"/>
      <c r="F83" s="272">
        <f t="shared" ref="F83:F85" si="5">D83*E83</f>
        <v>0</v>
      </c>
      <c r="G83" s="274">
        <v>1</v>
      </c>
      <c r="H83" s="272"/>
    </row>
    <row r="84" spans="1:9" s="273" customFormat="1" ht="11.5">
      <c r="A84" s="299"/>
      <c r="B84" s="268" t="s">
        <v>1230</v>
      </c>
      <c r="C84" s="300" t="s">
        <v>7</v>
      </c>
      <c r="D84" s="271">
        <v>3470</v>
      </c>
      <c r="E84" s="271"/>
      <c r="F84" s="272">
        <f t="shared" si="5"/>
        <v>0</v>
      </c>
      <c r="G84" s="274">
        <v>1</v>
      </c>
      <c r="H84" s="272"/>
    </row>
    <row r="85" spans="1:9" s="273" customFormat="1" ht="11.5">
      <c r="A85" s="299"/>
      <c r="B85" s="268" t="s">
        <v>1231</v>
      </c>
      <c r="C85" s="300" t="s">
        <v>1232</v>
      </c>
      <c r="D85" s="271">
        <v>35</v>
      </c>
      <c r="E85" s="271"/>
      <c r="F85" s="272">
        <f t="shared" si="5"/>
        <v>0</v>
      </c>
      <c r="G85" s="274">
        <v>1</v>
      </c>
      <c r="H85" s="272"/>
    </row>
    <row r="86" spans="1:9" s="273" customFormat="1" ht="11.5">
      <c r="A86" s="302"/>
      <c r="B86" s="268"/>
      <c r="C86" s="300"/>
      <c r="D86" s="271"/>
      <c r="E86" s="271"/>
      <c r="F86" s="272"/>
      <c r="G86" s="272"/>
      <c r="H86" s="272"/>
    </row>
    <row r="87" spans="1:9" s="273" customFormat="1" ht="241.5">
      <c r="A87" s="299" t="s">
        <v>1233</v>
      </c>
      <c r="B87" s="268" t="s">
        <v>1234</v>
      </c>
      <c r="C87" s="276"/>
      <c r="D87" s="276"/>
      <c r="E87" s="277"/>
      <c r="F87" s="276"/>
      <c r="G87" s="276"/>
      <c r="H87" s="276"/>
      <c r="I87" s="291"/>
    </row>
    <row r="88" spans="1:9" s="273" customFormat="1" ht="11.5">
      <c r="A88" s="302"/>
      <c r="B88" s="268" t="s">
        <v>1235</v>
      </c>
      <c r="C88" s="300" t="s">
        <v>5</v>
      </c>
      <c r="D88" s="271">
        <v>191</v>
      </c>
      <c r="E88" s="271"/>
      <c r="F88" s="272">
        <f>D88*E88</f>
        <v>0</v>
      </c>
      <c r="G88" s="274">
        <v>1</v>
      </c>
      <c r="H88" s="272"/>
    </row>
    <row r="89" spans="1:9" s="273" customFormat="1" ht="11.5">
      <c r="A89" s="302"/>
      <c r="B89" s="268" t="s">
        <v>1236</v>
      </c>
      <c r="C89" s="300" t="s">
        <v>5</v>
      </c>
      <c r="D89" s="271">
        <v>218</v>
      </c>
      <c r="E89" s="271"/>
      <c r="F89" s="272">
        <f>D89*E89</f>
        <v>0</v>
      </c>
      <c r="G89" s="274">
        <v>1</v>
      </c>
      <c r="H89" s="272"/>
    </row>
    <row r="90" spans="1:9" s="273" customFormat="1" ht="11.5">
      <c r="A90" s="302"/>
      <c r="B90" s="268" t="s">
        <v>1237</v>
      </c>
      <c r="C90" s="300" t="s">
        <v>5</v>
      </c>
      <c r="D90" s="271">
        <v>184</v>
      </c>
      <c r="E90" s="271"/>
      <c r="F90" s="272">
        <f>D90*E90</f>
        <v>0</v>
      </c>
      <c r="G90" s="274">
        <v>1</v>
      </c>
      <c r="H90" s="272"/>
    </row>
    <row r="91" spans="1:9" s="273" customFormat="1" ht="11.5">
      <c r="A91" s="302"/>
      <c r="B91" s="268"/>
      <c r="C91" s="300"/>
      <c r="D91" s="271"/>
      <c r="E91" s="272"/>
      <c r="F91" s="272"/>
      <c r="G91" s="272"/>
      <c r="H91" s="272"/>
    </row>
    <row r="92" spans="1:9" s="273" customFormat="1" ht="194.25" customHeight="1">
      <c r="A92" s="299" t="s">
        <v>1238</v>
      </c>
      <c r="B92" s="268" t="s">
        <v>1239</v>
      </c>
      <c r="C92" s="276"/>
      <c r="D92" s="276"/>
      <c r="E92" s="277"/>
      <c r="F92" s="276"/>
      <c r="G92" s="276"/>
      <c r="H92" s="276"/>
      <c r="I92" s="291"/>
    </row>
    <row r="93" spans="1:9" s="273" customFormat="1" ht="11.5">
      <c r="A93" s="302"/>
      <c r="B93" s="268" t="s">
        <v>1240</v>
      </c>
      <c r="C93" s="300" t="s">
        <v>5</v>
      </c>
      <c r="D93" s="271">
        <v>187</v>
      </c>
      <c r="E93" s="271"/>
      <c r="F93" s="272">
        <f t="shared" ref="F93" si="6">D93*E93</f>
        <v>0</v>
      </c>
      <c r="G93" s="274">
        <v>1</v>
      </c>
      <c r="H93" s="272"/>
    </row>
    <row r="94" spans="1:9" s="273" customFormat="1" ht="11.5">
      <c r="A94" s="302"/>
      <c r="B94" s="268"/>
      <c r="C94" s="300"/>
      <c r="D94" s="271"/>
      <c r="E94" s="271"/>
      <c r="F94" s="272"/>
      <c r="G94" s="272"/>
      <c r="H94" s="272"/>
    </row>
    <row r="95" spans="1:9" s="273" customFormat="1" ht="103.5">
      <c r="A95" s="299" t="s">
        <v>1241</v>
      </c>
      <c r="B95" s="268" t="s">
        <v>1242</v>
      </c>
      <c r="C95" s="300" t="s">
        <v>1194</v>
      </c>
      <c r="D95" s="271">
        <f>ROUND((D44+D48+D52)*1.1,0)</f>
        <v>2360</v>
      </c>
      <c r="E95" s="271"/>
      <c r="F95" s="272">
        <f t="shared" ref="F95" si="7">D95*E95</f>
        <v>0</v>
      </c>
      <c r="G95" s="274">
        <v>1</v>
      </c>
      <c r="H95" s="272"/>
    </row>
    <row r="96" spans="1:9" s="273" customFormat="1" ht="11.5">
      <c r="A96" s="299"/>
      <c r="B96" s="307"/>
      <c r="C96" s="300"/>
      <c r="D96" s="298"/>
      <c r="E96" s="271"/>
      <c r="F96" s="272"/>
      <c r="G96" s="272"/>
      <c r="H96" s="272"/>
    </row>
    <row r="97" spans="1:14" s="273" customFormat="1" ht="117" customHeight="1">
      <c r="A97" s="299" t="s">
        <v>1243</v>
      </c>
      <c r="B97" s="268" t="s">
        <v>1244</v>
      </c>
      <c r="C97" s="300"/>
      <c r="D97" s="271"/>
      <c r="E97" s="271"/>
      <c r="F97" s="272"/>
      <c r="G97" s="272"/>
      <c r="H97" s="272"/>
    </row>
    <row r="98" spans="1:14" s="273" customFormat="1" ht="13.5">
      <c r="A98" s="299"/>
      <c r="B98" s="308" t="s">
        <v>1245</v>
      </c>
      <c r="C98" s="300" t="s">
        <v>1196</v>
      </c>
      <c r="D98" s="271">
        <f>ROUND(D95*0.06,0)</f>
        <v>142</v>
      </c>
      <c r="E98" s="271"/>
      <c r="F98" s="272">
        <f>D98*E98</f>
        <v>0</v>
      </c>
      <c r="G98" s="274">
        <v>1</v>
      </c>
      <c r="H98" s="272"/>
    </row>
    <row r="99" spans="1:14" s="273" customFormat="1" ht="11.5">
      <c r="A99" s="299"/>
      <c r="B99" s="308" t="s">
        <v>1246</v>
      </c>
      <c r="C99" s="300" t="s">
        <v>7</v>
      </c>
      <c r="D99" s="271">
        <f>D95*8</f>
        <v>18880</v>
      </c>
      <c r="E99" s="271"/>
      <c r="F99" s="272">
        <f>D99*E99</f>
        <v>0</v>
      </c>
      <c r="G99" s="274">
        <v>1</v>
      </c>
      <c r="H99" s="272"/>
    </row>
    <row r="100" spans="1:14" s="273" customFormat="1" ht="11.5">
      <c r="A100" s="299"/>
      <c r="B100" s="292"/>
      <c r="C100" s="300"/>
      <c r="D100" s="271"/>
      <c r="E100" s="271"/>
      <c r="F100" s="272"/>
      <c r="G100" s="272"/>
      <c r="H100" s="272"/>
    </row>
    <row r="101" spans="1:14" s="264" customFormat="1" ht="11.5">
      <c r="A101" s="284"/>
      <c r="C101" s="285"/>
      <c r="D101" s="263"/>
      <c r="E101" s="263"/>
      <c r="F101" s="263"/>
      <c r="G101" s="263"/>
      <c r="H101" s="263"/>
      <c r="I101" s="286"/>
      <c r="J101" s="286"/>
      <c r="K101" s="286"/>
      <c r="L101" s="286"/>
      <c r="M101" s="286"/>
    </row>
    <row r="102" spans="1:14" s="264" customFormat="1" ht="23">
      <c r="A102" s="260"/>
      <c r="B102" s="261" t="s">
        <v>1247</v>
      </c>
      <c r="C102" s="287"/>
      <c r="D102" s="287"/>
      <c r="E102" s="287"/>
      <c r="F102" s="288">
        <f>SUM(F78:F100)</f>
        <v>0</v>
      </c>
      <c r="G102" s="288"/>
      <c r="H102" s="288"/>
    </row>
    <row r="103" spans="1:14" s="264" customFormat="1" ht="11.5">
      <c r="A103" s="265"/>
      <c r="B103" s="266"/>
      <c r="C103" s="262"/>
      <c r="D103" s="262"/>
      <c r="E103" s="262"/>
      <c r="F103" s="289"/>
      <c r="G103" s="289"/>
      <c r="H103" s="289"/>
    </row>
    <row r="104" spans="1:14" s="259" customFormat="1" ht="11.5">
      <c r="A104" s="309" t="s">
        <v>1248</v>
      </c>
      <c r="B104" s="261" t="s">
        <v>1249</v>
      </c>
      <c r="C104" s="285"/>
      <c r="D104" s="263"/>
      <c r="E104" s="263"/>
      <c r="F104" s="263"/>
      <c r="G104" s="263"/>
      <c r="H104" s="263"/>
    </row>
    <row r="105" spans="1:14" s="259" customFormat="1" ht="11.5">
      <c r="A105" s="310"/>
      <c r="B105" s="266"/>
      <c r="C105" s="285"/>
      <c r="D105" s="263"/>
      <c r="E105" s="263"/>
      <c r="F105" s="263"/>
      <c r="G105" s="263"/>
      <c r="H105" s="263"/>
    </row>
    <row r="106" spans="1:14" s="259" customFormat="1" ht="11.5">
      <c r="A106" s="310"/>
      <c r="B106" s="264" t="s">
        <v>1250</v>
      </c>
      <c r="C106" s="285"/>
      <c r="D106" s="263"/>
      <c r="E106" s="263"/>
      <c r="F106" s="263"/>
      <c r="G106" s="263"/>
      <c r="H106" s="263"/>
    </row>
    <row r="107" spans="1:14" s="259" customFormat="1" ht="11.5">
      <c r="A107" s="310"/>
      <c r="B107" s="264" t="s">
        <v>1251</v>
      </c>
      <c r="C107" s="285"/>
      <c r="D107" s="263"/>
      <c r="E107" s="263"/>
      <c r="F107" s="263"/>
      <c r="G107" s="263"/>
      <c r="H107" s="263"/>
    </row>
    <row r="108" spans="1:14" s="259" customFormat="1" ht="11.5">
      <c r="A108" s="310"/>
      <c r="B108" s="264" t="s">
        <v>1252</v>
      </c>
      <c r="C108" s="285"/>
      <c r="D108" s="263"/>
      <c r="E108" s="263"/>
      <c r="F108" s="263"/>
      <c r="G108" s="263"/>
      <c r="H108" s="263"/>
    </row>
    <row r="109" spans="1:14" s="259" customFormat="1" ht="11.5">
      <c r="A109" s="310"/>
      <c r="B109" s="264" t="s">
        <v>1253</v>
      </c>
      <c r="C109" s="285"/>
      <c r="D109" s="263"/>
      <c r="E109" s="263"/>
      <c r="F109" s="263"/>
      <c r="G109" s="263"/>
      <c r="H109" s="263"/>
    </row>
    <row r="110" spans="1:14" s="259" customFormat="1" ht="23">
      <c r="A110" s="310"/>
      <c r="B110" s="264" t="s">
        <v>1254</v>
      </c>
      <c r="C110" s="285"/>
      <c r="D110" s="263"/>
      <c r="E110" s="263"/>
      <c r="F110" s="263"/>
      <c r="G110" s="263"/>
      <c r="H110" s="263"/>
    </row>
    <row r="111" spans="1:14" s="259" customFormat="1" ht="11.5">
      <c r="A111" s="310"/>
      <c r="B111" s="266"/>
      <c r="C111" s="285"/>
      <c r="D111" s="263"/>
      <c r="E111" s="263"/>
      <c r="F111" s="263"/>
      <c r="G111" s="263"/>
      <c r="H111" s="263"/>
    </row>
    <row r="112" spans="1:14" s="295" customFormat="1" ht="207.5">
      <c r="A112" s="299" t="s">
        <v>1255</v>
      </c>
      <c r="B112" s="292" t="s">
        <v>1256</v>
      </c>
      <c r="C112" s="271" t="s">
        <v>1169</v>
      </c>
      <c r="D112" s="271">
        <v>923</v>
      </c>
      <c r="E112" s="271"/>
      <c r="F112" s="271">
        <f>D112*E112</f>
        <v>0</v>
      </c>
      <c r="G112" s="274">
        <v>1</v>
      </c>
      <c r="H112" s="271"/>
      <c r="I112" s="291"/>
      <c r="N112" s="273"/>
    </row>
    <row r="113" spans="1:14" s="295" customFormat="1" ht="11.5">
      <c r="A113" s="299"/>
      <c r="B113" s="307">
        <v>0</v>
      </c>
      <c r="C113" s="298"/>
      <c r="D113" s="271"/>
      <c r="E113" s="271"/>
      <c r="F113" s="271"/>
      <c r="G113" s="271"/>
      <c r="H113" s="271"/>
      <c r="N113" s="273"/>
    </row>
    <row r="114" spans="1:14" s="295" customFormat="1" ht="322">
      <c r="A114" s="299" t="s">
        <v>1257</v>
      </c>
      <c r="B114" s="268" t="s">
        <v>1258</v>
      </c>
      <c r="C114" s="293"/>
      <c r="D114" s="293"/>
      <c r="E114" s="294"/>
      <c r="F114" s="293"/>
      <c r="G114" s="293"/>
      <c r="H114" s="293"/>
      <c r="N114" s="273"/>
    </row>
    <row r="115" spans="1:14" s="295" customFormat="1" ht="11.5">
      <c r="A115" s="299"/>
      <c r="B115" s="307" t="s">
        <v>1259</v>
      </c>
      <c r="C115" s="271" t="s">
        <v>1232</v>
      </c>
      <c r="D115" s="271">
        <v>455</v>
      </c>
      <c r="E115" s="271"/>
      <c r="F115" s="271">
        <f>D115*E115</f>
        <v>0</v>
      </c>
      <c r="G115" s="271"/>
      <c r="H115" s="271"/>
      <c r="N115" s="273"/>
    </row>
    <row r="116" spans="1:14" s="295" customFormat="1" ht="11.5">
      <c r="A116" s="299"/>
      <c r="B116" s="307"/>
      <c r="C116" s="298"/>
      <c r="D116" s="271"/>
      <c r="E116" s="271"/>
      <c r="F116" s="271"/>
      <c r="G116" s="271"/>
      <c r="H116" s="271"/>
      <c r="N116" s="273"/>
    </row>
    <row r="117" spans="1:14" s="295" customFormat="1" ht="253">
      <c r="A117" s="299" t="s">
        <v>1260</v>
      </c>
      <c r="B117" s="268" t="s">
        <v>1261</v>
      </c>
      <c r="C117" s="293"/>
      <c r="D117" s="293"/>
      <c r="E117" s="294"/>
      <c r="F117" s="293"/>
      <c r="G117" s="293"/>
      <c r="H117" s="293"/>
      <c r="I117" s="291"/>
      <c r="N117" s="273"/>
    </row>
    <row r="118" spans="1:14" s="295" customFormat="1" ht="11.5">
      <c r="A118" s="299"/>
      <c r="B118" s="307" t="s">
        <v>1262</v>
      </c>
      <c r="C118" s="271" t="s">
        <v>1232</v>
      </c>
      <c r="D118" s="271">
        <v>210</v>
      </c>
      <c r="E118" s="271"/>
      <c r="F118" s="271">
        <f>D118*E118</f>
        <v>0</v>
      </c>
      <c r="G118" s="271"/>
      <c r="H118" s="271"/>
      <c r="N118" s="273"/>
    </row>
    <row r="119" spans="1:14" s="295" customFormat="1" ht="11.5">
      <c r="A119" s="299"/>
      <c r="B119" s="307"/>
      <c r="C119" s="298"/>
      <c r="D119" s="271"/>
      <c r="E119" s="271"/>
      <c r="F119" s="271"/>
      <c r="G119" s="271"/>
      <c r="H119" s="271"/>
      <c r="N119" s="273"/>
    </row>
    <row r="120" spans="1:14" s="295" customFormat="1" ht="220.5">
      <c r="A120" s="299" t="s">
        <v>1263</v>
      </c>
      <c r="B120" s="268" t="s">
        <v>1264</v>
      </c>
      <c r="C120" s="293"/>
      <c r="D120" s="293"/>
      <c r="E120" s="294"/>
      <c r="F120" s="293"/>
      <c r="G120" s="293"/>
      <c r="H120" s="293"/>
      <c r="I120" s="291"/>
      <c r="N120" s="273"/>
    </row>
    <row r="121" spans="1:14" s="295" customFormat="1" ht="11.5">
      <c r="A121" s="299"/>
      <c r="B121" s="307" t="s">
        <v>1265</v>
      </c>
      <c r="C121" s="271" t="s">
        <v>1232</v>
      </c>
      <c r="D121" s="271">
        <v>962</v>
      </c>
      <c r="E121" s="271"/>
      <c r="F121" s="271">
        <f>D121*E121</f>
        <v>0</v>
      </c>
      <c r="G121" s="274">
        <v>1</v>
      </c>
      <c r="H121" s="271"/>
      <c r="N121" s="273"/>
    </row>
    <row r="122" spans="1:14" s="295" customFormat="1" ht="11.5">
      <c r="A122" s="299"/>
      <c r="B122" s="307"/>
      <c r="C122" s="271"/>
      <c r="D122" s="271"/>
      <c r="E122" s="271"/>
      <c r="F122" s="271"/>
      <c r="G122" s="271"/>
      <c r="H122" s="271"/>
      <c r="N122" s="273"/>
    </row>
    <row r="123" spans="1:14" s="295" customFormat="1" ht="11.5">
      <c r="A123" s="299" t="s">
        <v>1266</v>
      </c>
      <c r="B123" s="268" t="s">
        <v>1267</v>
      </c>
      <c r="C123" s="298"/>
      <c r="D123" s="271"/>
      <c r="E123" s="271"/>
      <c r="F123" s="271"/>
      <c r="G123" s="271"/>
      <c r="H123" s="271"/>
      <c r="N123" s="273"/>
    </row>
    <row r="124" spans="1:14" s="295" customFormat="1" ht="11.5">
      <c r="A124" s="299"/>
      <c r="B124" s="268"/>
      <c r="C124" s="298"/>
      <c r="D124" s="271"/>
      <c r="E124" s="271"/>
      <c r="F124" s="271"/>
      <c r="G124" s="271"/>
      <c r="H124" s="271"/>
      <c r="N124" s="273"/>
    </row>
    <row r="125" spans="1:14" s="295" customFormat="1" ht="333.5">
      <c r="A125" s="299" t="s">
        <v>1268</v>
      </c>
      <c r="B125" s="311" t="s">
        <v>1269</v>
      </c>
      <c r="C125" s="298"/>
      <c r="D125" s="271"/>
      <c r="E125" s="271"/>
      <c r="F125" s="271"/>
      <c r="G125" s="271"/>
      <c r="H125" s="271"/>
      <c r="N125" s="273"/>
    </row>
    <row r="126" spans="1:14" s="295" customFormat="1" ht="13.5">
      <c r="A126" s="299"/>
      <c r="B126" s="307" t="s">
        <v>1270</v>
      </c>
      <c r="C126" s="271" t="s">
        <v>1169</v>
      </c>
      <c r="D126" s="271">
        <v>258</v>
      </c>
      <c r="E126" s="271"/>
      <c r="F126" s="271">
        <f>D126*E126</f>
        <v>0</v>
      </c>
      <c r="G126" s="274">
        <v>1</v>
      </c>
      <c r="H126" s="271"/>
      <c r="N126" s="273"/>
    </row>
    <row r="127" spans="1:14" s="295" customFormat="1" ht="11.5">
      <c r="A127" s="299"/>
      <c r="B127" s="307"/>
      <c r="C127" s="271"/>
      <c r="D127" s="271"/>
      <c r="E127" s="271"/>
      <c r="F127" s="271"/>
      <c r="G127" s="271"/>
      <c r="H127" s="271"/>
      <c r="N127" s="273"/>
    </row>
    <row r="128" spans="1:14" s="295" customFormat="1" ht="206.25" customHeight="1">
      <c r="A128" s="299" t="s">
        <v>1271</v>
      </c>
      <c r="B128" s="312" t="s">
        <v>1272</v>
      </c>
      <c r="C128" s="293"/>
      <c r="D128" s="293"/>
      <c r="E128" s="294"/>
      <c r="F128" s="293"/>
      <c r="G128" s="293"/>
      <c r="H128" s="293"/>
      <c r="N128" s="273"/>
    </row>
    <row r="129" spans="1:14" s="295" customFormat="1" ht="11.5">
      <c r="A129" s="299"/>
      <c r="B129" s="307" t="s">
        <v>1273</v>
      </c>
      <c r="C129" s="271" t="s">
        <v>1232</v>
      </c>
      <c r="D129" s="271">
        <f>D126*4*0.5</f>
        <v>516</v>
      </c>
      <c r="E129" s="271"/>
      <c r="F129" s="271">
        <f>D129*E129</f>
        <v>0</v>
      </c>
      <c r="G129" s="274">
        <v>1</v>
      </c>
      <c r="H129" s="271"/>
      <c r="N129" s="273"/>
    </row>
    <row r="130" spans="1:14" s="295" customFormat="1" ht="11.5">
      <c r="A130" s="299"/>
      <c r="B130" s="307"/>
      <c r="C130" s="298"/>
      <c r="D130" s="271"/>
      <c r="E130" s="271"/>
      <c r="F130" s="271"/>
      <c r="G130" s="271"/>
      <c r="H130" s="271"/>
      <c r="N130" s="273"/>
    </row>
    <row r="131" spans="1:14" s="295" customFormat="1" ht="11.5">
      <c r="A131" s="299" t="s">
        <v>1274</v>
      </c>
      <c r="B131" s="268" t="s">
        <v>1275</v>
      </c>
      <c r="C131" s="271"/>
      <c r="D131" s="271"/>
      <c r="E131" s="271"/>
      <c r="F131" s="271"/>
      <c r="G131" s="271"/>
      <c r="H131" s="271"/>
      <c r="N131" s="273"/>
    </row>
    <row r="132" spans="1:14" s="295" customFormat="1" ht="11.5">
      <c r="A132" s="299"/>
      <c r="B132" s="307"/>
      <c r="C132" s="298"/>
      <c r="D132" s="271"/>
      <c r="E132" s="271"/>
      <c r="F132" s="271"/>
      <c r="G132" s="271"/>
      <c r="H132" s="271"/>
      <c r="N132" s="273"/>
    </row>
    <row r="133" spans="1:14" s="295" customFormat="1" ht="162" customHeight="1">
      <c r="A133" s="299" t="s">
        <v>1276</v>
      </c>
      <c r="B133" s="268" t="s">
        <v>1277</v>
      </c>
      <c r="C133" s="293"/>
      <c r="D133" s="293"/>
      <c r="E133" s="294"/>
      <c r="F133" s="293"/>
      <c r="G133" s="293"/>
      <c r="H133" s="293"/>
      <c r="N133" s="273"/>
    </row>
    <row r="134" spans="1:14" s="295" customFormat="1" ht="207">
      <c r="A134" s="299"/>
      <c r="B134" s="268" t="s">
        <v>1278</v>
      </c>
      <c r="C134" s="293"/>
      <c r="D134" s="293"/>
      <c r="E134" s="294"/>
      <c r="F134" s="293"/>
      <c r="G134" s="293"/>
      <c r="H134" s="293"/>
      <c r="N134" s="273"/>
    </row>
    <row r="135" spans="1:14" s="295" customFormat="1" ht="79.5" customHeight="1">
      <c r="A135" s="302"/>
      <c r="B135" s="268" t="s">
        <v>1279</v>
      </c>
      <c r="C135" s="293"/>
      <c r="D135" s="293"/>
      <c r="E135" s="294"/>
      <c r="F135" s="293"/>
      <c r="G135" s="293"/>
      <c r="H135" s="293"/>
      <c r="N135" s="273"/>
    </row>
    <row r="136" spans="1:14" s="295" customFormat="1" ht="11.5">
      <c r="A136" s="302"/>
      <c r="B136" s="268" t="s">
        <v>1280</v>
      </c>
      <c r="C136" s="271"/>
      <c r="D136" s="271"/>
      <c r="E136" s="271"/>
      <c r="F136" s="271"/>
      <c r="G136" s="271"/>
      <c r="H136" s="271"/>
      <c r="N136" s="273"/>
    </row>
    <row r="137" spans="1:14" s="295" customFormat="1" ht="105.5">
      <c r="A137" s="302"/>
      <c r="B137" s="268" t="s">
        <v>1281</v>
      </c>
      <c r="C137" s="271"/>
      <c r="D137" s="271"/>
      <c r="E137" s="271"/>
      <c r="F137" s="271"/>
      <c r="G137" s="271"/>
      <c r="H137" s="271"/>
      <c r="N137" s="273"/>
    </row>
    <row r="138" spans="1:14" s="295" customFormat="1" ht="46">
      <c r="A138" s="302"/>
      <c r="B138" s="268" t="s">
        <v>1282</v>
      </c>
      <c r="C138" s="271"/>
      <c r="D138" s="271"/>
      <c r="E138" s="271"/>
      <c r="F138" s="271"/>
      <c r="G138" s="271"/>
      <c r="H138" s="271"/>
      <c r="N138" s="273"/>
    </row>
    <row r="139" spans="1:14" s="295" customFormat="1" ht="69">
      <c r="A139" s="302"/>
      <c r="B139" s="268" t="s">
        <v>1283</v>
      </c>
      <c r="C139" s="271"/>
      <c r="D139" s="271"/>
      <c r="E139" s="271"/>
      <c r="F139" s="271"/>
      <c r="G139" s="271"/>
      <c r="H139" s="271"/>
      <c r="N139" s="273"/>
    </row>
    <row r="140" spans="1:14" s="295" customFormat="1" ht="54.75" customHeight="1">
      <c r="A140" s="302"/>
      <c r="B140" s="312" t="s">
        <v>1284</v>
      </c>
      <c r="C140" s="271"/>
      <c r="D140" s="271"/>
      <c r="E140" s="271"/>
      <c r="F140" s="271"/>
      <c r="G140" s="271"/>
      <c r="H140" s="271"/>
      <c r="N140" s="273"/>
    </row>
    <row r="141" spans="1:14" s="295" customFormat="1" ht="13.5">
      <c r="A141" s="302"/>
      <c r="B141" s="268" t="s">
        <v>1285</v>
      </c>
      <c r="C141" s="271" t="s">
        <v>1169</v>
      </c>
      <c r="D141" s="271">
        <f>2515*1.05</f>
        <v>2640.75</v>
      </c>
      <c r="E141" s="271"/>
      <c r="F141" s="271">
        <f>D141*E141</f>
        <v>0</v>
      </c>
      <c r="G141" s="274">
        <v>1</v>
      </c>
      <c r="H141" s="271"/>
      <c r="N141" s="273"/>
    </row>
    <row r="142" spans="1:14" s="295" customFormat="1" ht="11.5">
      <c r="A142" s="302"/>
      <c r="B142" s="312"/>
      <c r="C142" s="271"/>
      <c r="D142" s="271"/>
      <c r="E142" s="271"/>
      <c r="F142" s="271"/>
      <c r="G142" s="271"/>
      <c r="H142" s="271"/>
      <c r="N142" s="273"/>
    </row>
    <row r="143" spans="1:14" s="295" customFormat="1" ht="157.5" customHeight="1">
      <c r="A143" s="299" t="s">
        <v>1286</v>
      </c>
      <c r="B143" s="268" t="s">
        <v>1287</v>
      </c>
      <c r="C143" s="271"/>
      <c r="D143" s="271"/>
      <c r="E143" s="271"/>
      <c r="F143" s="271"/>
      <c r="G143" s="271"/>
      <c r="H143" s="271"/>
      <c r="N143" s="273"/>
    </row>
    <row r="144" spans="1:14" s="295" customFormat="1" ht="57.5">
      <c r="A144" s="302"/>
      <c r="B144" s="268" t="s">
        <v>1288</v>
      </c>
      <c r="C144" s="271"/>
      <c r="D144" s="271"/>
      <c r="E144" s="271"/>
      <c r="F144" s="271"/>
      <c r="G144" s="271"/>
      <c r="H144" s="271"/>
      <c r="N144" s="273"/>
    </row>
    <row r="145" spans="1:14" s="295" customFormat="1" ht="11.5">
      <c r="A145" s="302"/>
      <c r="B145" s="268" t="s">
        <v>1289</v>
      </c>
      <c r="C145" s="271" t="s">
        <v>1232</v>
      </c>
      <c r="D145" s="271">
        <v>1404</v>
      </c>
      <c r="E145" s="271"/>
      <c r="F145" s="271">
        <f>D145*E145</f>
        <v>0</v>
      </c>
      <c r="G145" s="274">
        <v>1</v>
      </c>
      <c r="H145" s="271"/>
      <c r="N145" s="273"/>
    </row>
    <row r="146" spans="1:14" s="295" customFormat="1" ht="11.5">
      <c r="A146" s="302"/>
      <c r="B146" s="268"/>
      <c r="C146" s="271"/>
      <c r="D146" s="271"/>
      <c r="E146" s="271"/>
      <c r="F146" s="271"/>
      <c r="G146" s="271"/>
      <c r="H146" s="271"/>
      <c r="N146" s="273"/>
    </row>
    <row r="147" spans="1:14" s="295" customFormat="1" ht="156" customHeight="1">
      <c r="A147" s="299" t="s">
        <v>1290</v>
      </c>
      <c r="B147" s="313" t="s">
        <v>1291</v>
      </c>
      <c r="C147" s="271"/>
      <c r="D147" s="271"/>
      <c r="E147" s="271"/>
      <c r="F147" s="271"/>
      <c r="G147" s="271"/>
      <c r="H147" s="271"/>
      <c r="N147" s="273"/>
    </row>
    <row r="148" spans="1:14" s="295" customFormat="1" ht="186.75" customHeight="1">
      <c r="A148" s="302"/>
      <c r="B148" s="313" t="s">
        <v>1292</v>
      </c>
      <c r="C148" s="271"/>
      <c r="D148" s="271"/>
      <c r="E148" s="271"/>
      <c r="F148" s="271"/>
      <c r="G148" s="271"/>
      <c r="H148" s="271"/>
      <c r="N148" s="273"/>
    </row>
    <row r="149" spans="1:14" s="295" customFormat="1" ht="126.5">
      <c r="A149" s="302"/>
      <c r="B149" s="313" t="s">
        <v>1293</v>
      </c>
      <c r="C149" s="271"/>
      <c r="D149" s="271"/>
      <c r="E149" s="271"/>
      <c r="F149" s="271"/>
      <c r="G149" s="271"/>
      <c r="H149" s="271"/>
      <c r="N149" s="273"/>
    </row>
    <row r="150" spans="1:14" s="295" customFormat="1" ht="80.5">
      <c r="A150" s="302"/>
      <c r="B150" s="313" t="s">
        <v>1294</v>
      </c>
      <c r="C150" s="271"/>
      <c r="D150" s="271"/>
      <c r="E150" s="271"/>
      <c r="F150" s="271"/>
      <c r="G150" s="271"/>
      <c r="H150" s="271"/>
      <c r="N150" s="273"/>
    </row>
    <row r="151" spans="1:14" s="295" customFormat="1" ht="11.5">
      <c r="A151" s="302"/>
      <c r="B151" s="313" t="s">
        <v>1295</v>
      </c>
      <c r="C151" s="271"/>
      <c r="D151" s="271"/>
      <c r="E151" s="271"/>
      <c r="F151" s="271"/>
      <c r="G151" s="271"/>
      <c r="H151" s="271"/>
      <c r="N151" s="273"/>
    </row>
    <row r="152" spans="1:14" s="295" customFormat="1" ht="13.5">
      <c r="A152" s="302"/>
      <c r="B152" s="313" t="s">
        <v>1296</v>
      </c>
      <c r="C152" s="271" t="s">
        <v>1169</v>
      </c>
      <c r="D152" s="271">
        <f>1204*1.1</f>
        <v>1324.4</v>
      </c>
      <c r="E152" s="271"/>
      <c r="F152" s="271">
        <f>D152*E152</f>
        <v>0</v>
      </c>
      <c r="G152" s="271"/>
      <c r="H152" s="271"/>
      <c r="N152" s="273"/>
    </row>
    <row r="153" spans="1:14" s="295" customFormat="1" ht="13.5">
      <c r="A153" s="302"/>
      <c r="B153" s="313" t="s">
        <v>1297</v>
      </c>
      <c r="C153" s="271" t="s">
        <v>1169</v>
      </c>
      <c r="D153" s="271">
        <f>647.6*1.1</f>
        <v>712.36000000000013</v>
      </c>
      <c r="E153" s="271"/>
      <c r="F153" s="271">
        <f>D153*E153</f>
        <v>0</v>
      </c>
      <c r="G153" s="271"/>
      <c r="H153" s="271"/>
      <c r="N153" s="273"/>
    </row>
    <row r="154" spans="1:14" s="295" customFormat="1" ht="34.5">
      <c r="A154" s="302"/>
      <c r="B154" s="313" t="s">
        <v>1298</v>
      </c>
      <c r="C154" s="271" t="s">
        <v>7</v>
      </c>
      <c r="D154" s="271">
        <f>D152*15+D153*20</f>
        <v>34113.200000000004</v>
      </c>
      <c r="E154" s="271"/>
      <c r="F154" s="271">
        <f>D154*E154</f>
        <v>0</v>
      </c>
      <c r="G154" s="274">
        <v>1</v>
      </c>
      <c r="H154" s="271"/>
      <c r="N154" s="273"/>
    </row>
    <row r="155" spans="1:14" s="295" customFormat="1" ht="11.5">
      <c r="A155" s="302"/>
      <c r="B155" s="312"/>
      <c r="C155" s="271"/>
      <c r="D155" s="271"/>
      <c r="E155" s="271"/>
      <c r="F155" s="271"/>
      <c r="G155" s="271"/>
      <c r="H155" s="271"/>
      <c r="N155" s="273"/>
    </row>
    <row r="156" spans="1:14" s="295" customFormat="1" ht="172.5">
      <c r="A156" s="299" t="s">
        <v>1299</v>
      </c>
      <c r="B156" s="313" t="s">
        <v>1300</v>
      </c>
      <c r="C156" s="271" t="s">
        <v>9</v>
      </c>
      <c r="D156" s="271">
        <v>9.1</v>
      </c>
      <c r="E156" s="271"/>
      <c r="F156" s="271">
        <f>D156*E156</f>
        <v>0</v>
      </c>
      <c r="G156" s="274">
        <v>1</v>
      </c>
      <c r="H156" s="271"/>
      <c r="I156" s="291"/>
      <c r="N156" s="273"/>
    </row>
    <row r="157" spans="1:14" s="295" customFormat="1" ht="11.5">
      <c r="A157" s="302"/>
      <c r="B157" s="312"/>
      <c r="C157" s="271"/>
      <c r="D157" s="271"/>
      <c r="E157" s="271"/>
      <c r="F157" s="271"/>
      <c r="G157" s="271"/>
      <c r="H157" s="271"/>
      <c r="N157" s="273"/>
    </row>
    <row r="158" spans="1:14" s="295" customFormat="1" ht="11.5">
      <c r="A158" s="302"/>
      <c r="B158" s="312"/>
      <c r="C158" s="271"/>
      <c r="D158" s="271"/>
      <c r="E158" s="271"/>
      <c r="F158" s="271"/>
      <c r="G158" s="271"/>
      <c r="H158" s="271"/>
      <c r="N158" s="273"/>
    </row>
    <row r="159" spans="1:14" s="295" customFormat="1" ht="11.5">
      <c r="A159" s="299" t="s">
        <v>1301</v>
      </c>
      <c r="B159" s="268" t="s">
        <v>1302</v>
      </c>
      <c r="C159" s="271"/>
      <c r="D159" s="271"/>
      <c r="E159" s="271"/>
      <c r="F159" s="271"/>
      <c r="G159" s="271"/>
      <c r="H159" s="271"/>
      <c r="N159" s="273"/>
    </row>
    <row r="160" spans="1:14" s="295" customFormat="1" ht="11.5">
      <c r="A160" s="302"/>
      <c r="B160" s="312"/>
      <c r="C160" s="271"/>
      <c r="D160" s="271"/>
      <c r="E160" s="271"/>
      <c r="F160" s="271"/>
      <c r="G160" s="271"/>
      <c r="H160" s="271"/>
      <c r="N160" s="273"/>
    </row>
    <row r="161" spans="1:14" s="295" customFormat="1" ht="334.5" customHeight="1">
      <c r="A161" s="299" t="s">
        <v>1303</v>
      </c>
      <c r="B161" s="312" t="s">
        <v>1304</v>
      </c>
      <c r="C161" s="293"/>
      <c r="D161" s="293"/>
      <c r="E161" s="294"/>
      <c r="F161" s="293"/>
      <c r="G161" s="293"/>
      <c r="H161" s="293"/>
      <c r="N161" s="273"/>
    </row>
    <row r="162" spans="1:14" s="295" customFormat="1" ht="11.5">
      <c r="A162" s="302"/>
      <c r="B162" s="268" t="s">
        <v>1289</v>
      </c>
      <c r="C162" s="271" t="s">
        <v>1232</v>
      </c>
      <c r="D162" s="271">
        <v>51.5</v>
      </c>
      <c r="E162" s="271"/>
      <c r="F162" s="271">
        <f>D162*E162</f>
        <v>0</v>
      </c>
      <c r="G162" s="274">
        <v>1</v>
      </c>
      <c r="H162" s="271"/>
      <c r="N162" s="273"/>
    </row>
    <row r="163" spans="1:14" s="295" customFormat="1" ht="11.5">
      <c r="A163" s="302"/>
      <c r="B163" s="312"/>
      <c r="C163" s="271"/>
      <c r="D163" s="271"/>
      <c r="E163" s="271"/>
      <c r="F163" s="271"/>
      <c r="G163" s="271"/>
      <c r="H163" s="271"/>
      <c r="N163" s="273"/>
    </row>
    <row r="164" spans="1:14" s="295" customFormat="1" ht="195.75" customHeight="1">
      <c r="A164" s="299" t="s">
        <v>1305</v>
      </c>
      <c r="B164" s="312" t="s">
        <v>1306</v>
      </c>
      <c r="C164" s="293"/>
      <c r="D164" s="293"/>
      <c r="E164" s="294"/>
      <c r="F164" s="293"/>
      <c r="G164" s="293"/>
      <c r="H164" s="293"/>
      <c r="N164" s="273"/>
    </row>
    <row r="165" spans="1:14" s="295" customFormat="1" ht="11.5">
      <c r="A165" s="302"/>
      <c r="B165" s="268" t="s">
        <v>1307</v>
      </c>
      <c r="C165" s="271" t="s">
        <v>1232</v>
      </c>
      <c r="D165" s="271">
        <v>15</v>
      </c>
      <c r="E165" s="271"/>
      <c r="F165" s="271">
        <f>D165*E165</f>
        <v>0</v>
      </c>
      <c r="G165" s="274">
        <v>1</v>
      </c>
      <c r="H165" s="271"/>
      <c r="N165" s="273"/>
    </row>
    <row r="166" spans="1:14" s="295" customFormat="1" ht="11.5">
      <c r="A166" s="302"/>
      <c r="B166" s="312"/>
      <c r="C166" s="271"/>
      <c r="D166" s="271"/>
      <c r="E166" s="271"/>
      <c r="F166" s="271"/>
      <c r="G166" s="271"/>
      <c r="H166" s="271"/>
      <c r="N166" s="273"/>
    </row>
    <row r="167" spans="1:14" s="295" customFormat="1" ht="230">
      <c r="A167" s="299" t="s">
        <v>1308</v>
      </c>
      <c r="B167" s="268" t="s">
        <v>1309</v>
      </c>
      <c r="C167" s="293"/>
      <c r="D167" s="293"/>
      <c r="E167" s="294"/>
      <c r="F167" s="293"/>
      <c r="G167" s="293"/>
      <c r="H167" s="293"/>
      <c r="N167" s="273"/>
    </row>
    <row r="168" spans="1:14" s="295" customFormat="1" ht="11.5">
      <c r="A168" s="302"/>
      <c r="B168" s="268" t="s">
        <v>1310</v>
      </c>
      <c r="C168" s="271" t="s">
        <v>1232</v>
      </c>
      <c r="D168" s="271">
        <v>23.1</v>
      </c>
      <c r="E168" s="271"/>
      <c r="F168" s="271">
        <f>D168*E168</f>
        <v>0</v>
      </c>
      <c r="G168" s="274">
        <v>1</v>
      </c>
      <c r="H168" s="271"/>
      <c r="N168" s="273"/>
    </row>
    <row r="169" spans="1:14" s="295" customFormat="1" ht="11.5">
      <c r="A169" s="302"/>
      <c r="B169" s="312"/>
      <c r="C169" s="271"/>
      <c r="D169" s="271"/>
      <c r="E169" s="271"/>
      <c r="F169" s="271"/>
      <c r="G169" s="271"/>
      <c r="H169" s="271"/>
      <c r="N169" s="273"/>
    </row>
    <row r="170" spans="1:14" s="259" customFormat="1" ht="11.5">
      <c r="A170" s="284"/>
      <c r="B170" s="264"/>
      <c r="C170" s="285"/>
      <c r="D170" s="263"/>
      <c r="E170" s="314"/>
      <c r="F170" s="314"/>
      <c r="G170" s="314"/>
      <c r="H170" s="314"/>
    </row>
    <row r="171" spans="1:14" s="259" customFormat="1" ht="23">
      <c r="A171" s="260"/>
      <c r="B171" s="261" t="s">
        <v>1311</v>
      </c>
      <c r="C171" s="315"/>
      <c r="D171" s="315"/>
      <c r="E171" s="315"/>
      <c r="F171" s="288">
        <f>SUM(F112:F170)</f>
        <v>0</v>
      </c>
      <c r="G171" s="288"/>
      <c r="H171" s="288"/>
    </row>
    <row r="172" spans="1:14" s="259" customFormat="1" ht="11.5">
      <c r="A172" s="265"/>
      <c r="B172" s="266"/>
      <c r="C172" s="271"/>
      <c r="D172" s="271"/>
      <c r="E172" s="271"/>
      <c r="F172" s="289"/>
      <c r="G172" s="289"/>
      <c r="H172" s="289"/>
    </row>
    <row r="173" spans="1:14" s="264" customFormat="1" ht="11.5">
      <c r="A173" s="316" t="s">
        <v>1312</v>
      </c>
      <c r="B173" s="261" t="s">
        <v>1037</v>
      </c>
      <c r="C173" s="317"/>
      <c r="D173" s="289"/>
      <c r="E173" s="262"/>
      <c r="F173" s="318"/>
      <c r="G173" s="318"/>
      <c r="H173" s="318"/>
    </row>
    <row r="174" spans="1:14" s="264" customFormat="1" ht="11.5">
      <c r="A174" s="319"/>
      <c r="B174" s="266"/>
      <c r="C174" s="317"/>
      <c r="D174" s="289"/>
      <c r="E174" s="262"/>
      <c r="F174" s="318"/>
      <c r="G174" s="318"/>
      <c r="H174" s="318"/>
    </row>
    <row r="175" spans="1:14" s="264" customFormat="1" ht="80.5">
      <c r="A175" s="302" t="s">
        <v>1313</v>
      </c>
      <c r="B175" s="313" t="s">
        <v>1314</v>
      </c>
      <c r="C175" s="271" t="s">
        <v>5</v>
      </c>
      <c r="D175" s="271">
        <v>10</v>
      </c>
      <c r="E175" s="271"/>
      <c r="F175" s="271">
        <f>D175*E175</f>
        <v>0</v>
      </c>
      <c r="G175" s="274">
        <v>1</v>
      </c>
      <c r="H175" s="271"/>
    </row>
    <row r="176" spans="1:14" s="264" customFormat="1" ht="11.5">
      <c r="A176" s="319"/>
      <c r="B176" s="266"/>
      <c r="C176" s="317"/>
      <c r="D176" s="289"/>
      <c r="E176" s="262"/>
      <c r="F176" s="318"/>
      <c r="G176" s="318"/>
      <c r="H176" s="318"/>
    </row>
    <row r="177" spans="1:14" s="259" customFormat="1" ht="11.5">
      <c r="A177" s="310"/>
      <c r="B177" s="266"/>
      <c r="C177" s="285"/>
      <c r="D177" s="263"/>
      <c r="E177" s="263"/>
      <c r="F177" s="263"/>
      <c r="G177" s="263"/>
      <c r="H177" s="263"/>
    </row>
    <row r="178" spans="1:14" s="259" customFormat="1" ht="116.25" customHeight="1">
      <c r="A178" s="302" t="s">
        <v>1315</v>
      </c>
      <c r="B178" s="268" t="s">
        <v>1316</v>
      </c>
      <c r="C178" s="271"/>
      <c r="D178" s="301"/>
      <c r="E178" s="271"/>
      <c r="F178" s="271"/>
      <c r="G178" s="271"/>
      <c r="H178" s="271"/>
    </row>
    <row r="179" spans="1:14" s="259" customFormat="1" ht="13.5">
      <c r="A179" s="310"/>
      <c r="B179" s="264" t="s">
        <v>1317</v>
      </c>
      <c r="C179" s="271" t="s">
        <v>1211</v>
      </c>
      <c r="D179" s="271">
        <f>41.6*1.3</f>
        <v>54.080000000000005</v>
      </c>
      <c r="E179" s="271"/>
      <c r="F179" s="271">
        <f>D179*E179</f>
        <v>0</v>
      </c>
      <c r="G179" s="274">
        <v>1</v>
      </c>
      <c r="H179" s="271"/>
    </row>
    <row r="180" spans="1:14" s="259" customFormat="1" ht="13.5">
      <c r="A180" s="310"/>
      <c r="B180" s="264" t="s">
        <v>1318</v>
      </c>
      <c r="C180" s="271" t="s">
        <v>1211</v>
      </c>
      <c r="D180" s="271">
        <f>D179</f>
        <v>54.080000000000005</v>
      </c>
      <c r="E180" s="271"/>
      <c r="F180" s="271">
        <f>D180*E180</f>
        <v>0</v>
      </c>
      <c r="G180" s="274">
        <v>1</v>
      </c>
      <c r="H180" s="271"/>
    </row>
    <row r="181" spans="1:14" s="259" customFormat="1" ht="11.5">
      <c r="A181" s="310"/>
      <c r="B181" s="266"/>
      <c r="C181" s="285"/>
      <c r="D181" s="263"/>
      <c r="E181" s="263"/>
      <c r="F181" s="263"/>
      <c r="G181" s="263"/>
      <c r="H181" s="263"/>
    </row>
    <row r="182" spans="1:14" s="259" customFormat="1" ht="103.5" customHeight="1">
      <c r="A182" s="302" t="s">
        <v>1319</v>
      </c>
      <c r="B182" s="268" t="s">
        <v>1320</v>
      </c>
      <c r="C182" s="271"/>
      <c r="D182" s="301"/>
      <c r="E182" s="271"/>
      <c r="F182" s="271"/>
      <c r="G182" s="271"/>
      <c r="H182" s="271"/>
    </row>
    <row r="183" spans="1:14" s="259" customFormat="1" ht="13.5">
      <c r="A183" s="310"/>
      <c r="B183" s="264" t="s">
        <v>1317</v>
      </c>
      <c r="C183" s="271" t="s">
        <v>1211</v>
      </c>
      <c r="D183" s="271">
        <f>52.5*0.8*1.25</f>
        <v>52.5</v>
      </c>
      <c r="E183" s="271"/>
      <c r="F183" s="271">
        <f>D183*E183</f>
        <v>0</v>
      </c>
      <c r="G183" s="274">
        <v>1</v>
      </c>
      <c r="H183" s="271"/>
    </row>
    <row r="184" spans="1:14" s="259" customFormat="1" ht="13.5">
      <c r="A184" s="310"/>
      <c r="B184" s="264" t="s">
        <v>1318</v>
      </c>
      <c r="C184" s="271" t="s">
        <v>1211</v>
      </c>
      <c r="D184" s="271">
        <f>D183</f>
        <v>52.5</v>
      </c>
      <c r="E184" s="271"/>
      <c r="F184" s="271">
        <f>D184*E184</f>
        <v>0</v>
      </c>
      <c r="G184" s="274">
        <v>1</v>
      </c>
      <c r="H184" s="271"/>
    </row>
    <row r="185" spans="1:14" s="259" customFormat="1" ht="11.5">
      <c r="A185" s="310"/>
      <c r="B185" s="266"/>
      <c r="C185" s="285"/>
      <c r="D185" s="263"/>
      <c r="E185" s="263"/>
      <c r="F185" s="263"/>
      <c r="G185" s="263"/>
      <c r="H185" s="263"/>
    </row>
    <row r="186" spans="1:14" s="295" customFormat="1" ht="92">
      <c r="A186" s="302" t="s">
        <v>1321</v>
      </c>
      <c r="B186" s="279" t="s">
        <v>1322</v>
      </c>
      <c r="C186" s="271" t="s">
        <v>1211</v>
      </c>
      <c r="D186" s="271">
        <f>D179-D201</f>
        <v>5.127200000000002</v>
      </c>
      <c r="E186" s="271"/>
      <c r="F186" s="271">
        <f>D186*E186</f>
        <v>0</v>
      </c>
      <c r="G186" s="274">
        <v>1</v>
      </c>
      <c r="H186" s="271"/>
      <c r="N186" s="273"/>
    </row>
    <row r="187" spans="1:14" s="295" customFormat="1" ht="11.5">
      <c r="A187" s="302"/>
      <c r="B187" s="303"/>
      <c r="C187" s="271"/>
      <c r="D187" s="301"/>
      <c r="E187" s="271"/>
      <c r="F187" s="301"/>
      <c r="G187" s="301"/>
      <c r="H187" s="301"/>
      <c r="N187" s="273"/>
    </row>
    <row r="188" spans="1:14" s="295" customFormat="1" ht="11.5">
      <c r="A188" s="320"/>
      <c r="B188" s="321" t="s">
        <v>1323</v>
      </c>
      <c r="C188" s="322"/>
      <c r="D188" s="288"/>
      <c r="E188" s="315"/>
      <c r="F188" s="288">
        <f>SUM(F178:F187)</f>
        <v>0</v>
      </c>
      <c r="G188" s="288"/>
      <c r="H188" s="288"/>
      <c r="N188" s="273"/>
    </row>
    <row r="189" spans="1:14" s="295" customFormat="1" ht="11.5">
      <c r="A189" s="302"/>
      <c r="B189" s="303"/>
      <c r="C189" s="271"/>
      <c r="D189" s="301"/>
      <c r="E189" s="271"/>
      <c r="F189" s="301"/>
      <c r="G189" s="301"/>
      <c r="H189" s="301"/>
      <c r="N189" s="273"/>
    </row>
    <row r="190" spans="1:14" s="295" customFormat="1" ht="11.5">
      <c r="A190" s="316" t="s">
        <v>1324</v>
      </c>
      <c r="B190" s="261" t="s">
        <v>1325</v>
      </c>
      <c r="C190" s="271"/>
      <c r="D190" s="301"/>
      <c r="E190" s="271"/>
      <c r="F190" s="301"/>
      <c r="G190" s="301"/>
      <c r="H190" s="301"/>
      <c r="N190" s="273"/>
    </row>
    <row r="191" spans="1:14" s="295" customFormat="1" ht="11.5">
      <c r="A191" s="319"/>
      <c r="B191" s="266"/>
      <c r="C191" s="271"/>
      <c r="D191" s="301"/>
      <c r="E191" s="271"/>
      <c r="F191" s="301"/>
      <c r="G191" s="301"/>
      <c r="H191" s="301"/>
      <c r="N191" s="273"/>
    </row>
    <row r="192" spans="1:14" s="295" customFormat="1" ht="118.5" customHeight="1">
      <c r="A192" s="302" t="s">
        <v>1326</v>
      </c>
      <c r="B192" s="313" t="s">
        <v>1327</v>
      </c>
      <c r="C192" s="293"/>
      <c r="D192" s="293"/>
      <c r="E192" s="294"/>
      <c r="F192" s="293"/>
      <c r="G192" s="293"/>
      <c r="H192" s="293"/>
      <c r="N192" s="273"/>
    </row>
    <row r="193" spans="1:14" s="295" customFormat="1" ht="13.5">
      <c r="A193" s="319"/>
      <c r="B193" s="268" t="s">
        <v>1181</v>
      </c>
      <c r="C193" s="271" t="s">
        <v>1169</v>
      </c>
      <c r="D193" s="271">
        <f>D55+52*1.15</f>
        <v>374.8</v>
      </c>
      <c r="E193" s="271"/>
      <c r="F193" s="271">
        <f>D193*E193</f>
        <v>0</v>
      </c>
      <c r="G193" s="274">
        <v>1</v>
      </c>
      <c r="H193" s="271"/>
      <c r="N193" s="273"/>
    </row>
    <row r="194" spans="1:14" s="295" customFormat="1" ht="11.5">
      <c r="A194" s="319"/>
      <c r="B194" s="268"/>
      <c r="C194" s="271"/>
      <c r="D194" s="301"/>
      <c r="E194" s="271"/>
      <c r="F194" s="301"/>
      <c r="G194" s="301"/>
      <c r="H194" s="301"/>
      <c r="N194" s="273"/>
    </row>
    <row r="195" spans="1:14" s="295" customFormat="1" ht="11.5">
      <c r="A195" s="302" t="s">
        <v>1328</v>
      </c>
      <c r="B195" s="268" t="s">
        <v>1329</v>
      </c>
      <c r="C195" s="271"/>
      <c r="D195" s="301"/>
      <c r="E195" s="271"/>
      <c r="F195" s="301"/>
      <c r="G195" s="301"/>
      <c r="H195" s="301"/>
      <c r="N195" s="273"/>
    </row>
    <row r="196" spans="1:14" s="295" customFormat="1" ht="11.5">
      <c r="A196" s="319"/>
      <c r="B196" s="268"/>
      <c r="C196" s="271"/>
      <c r="D196" s="301"/>
      <c r="E196" s="271"/>
      <c r="F196" s="301"/>
      <c r="G196" s="301"/>
      <c r="H196" s="301"/>
      <c r="N196" s="273"/>
    </row>
    <row r="197" spans="1:14" s="295" customFormat="1" ht="220.5" customHeight="1">
      <c r="A197" s="302" t="s">
        <v>1330</v>
      </c>
      <c r="B197" s="268" t="s">
        <v>1331</v>
      </c>
      <c r="C197" s="293"/>
      <c r="D197" s="293"/>
      <c r="E197" s="294"/>
      <c r="F197" s="293"/>
      <c r="G197" s="293"/>
      <c r="H197" s="293"/>
      <c r="N197" s="273"/>
    </row>
    <row r="198" spans="1:14" s="295" customFormat="1" ht="11.5">
      <c r="A198" s="299"/>
      <c r="B198" s="268" t="s">
        <v>1332</v>
      </c>
      <c r="C198" s="271" t="s">
        <v>7</v>
      </c>
      <c r="D198" s="271">
        <f>D201*195</f>
        <v>9545.7960000000003</v>
      </c>
      <c r="E198" s="271"/>
      <c r="F198" s="271">
        <f>D198*E198</f>
        <v>0</v>
      </c>
      <c r="G198" s="274">
        <v>1</v>
      </c>
      <c r="H198" s="271"/>
      <c r="N198" s="273"/>
    </row>
    <row r="199" spans="1:14" s="295" customFormat="1" ht="11.5">
      <c r="A199" s="299"/>
      <c r="B199" s="268"/>
      <c r="C199" s="271"/>
      <c r="D199" s="301"/>
      <c r="E199" s="271"/>
      <c r="F199" s="271"/>
      <c r="G199" s="271"/>
      <c r="H199" s="271"/>
      <c r="N199" s="273"/>
    </row>
    <row r="200" spans="1:14" s="295" customFormat="1" ht="115">
      <c r="A200" s="302" t="s">
        <v>1333</v>
      </c>
      <c r="B200" s="268" t="s">
        <v>1334</v>
      </c>
      <c r="C200" s="271"/>
      <c r="D200" s="301"/>
      <c r="E200" s="271"/>
      <c r="F200" s="271"/>
      <c r="G200" s="271"/>
      <c r="H200" s="271"/>
      <c r="I200" s="268"/>
      <c r="N200" s="273"/>
    </row>
    <row r="201" spans="1:14" s="295" customFormat="1" ht="13.5">
      <c r="A201" s="302"/>
      <c r="B201" s="303" t="s">
        <v>1335</v>
      </c>
      <c r="C201" s="271" t="s">
        <v>1211</v>
      </c>
      <c r="D201" s="271">
        <f>52.3*0.8*1.17</f>
        <v>48.952800000000003</v>
      </c>
      <c r="E201" s="271"/>
      <c r="F201" s="271">
        <f>D201*E201</f>
        <v>0</v>
      </c>
      <c r="G201" s="274">
        <v>1</v>
      </c>
      <c r="H201" s="271"/>
      <c r="N201" s="273"/>
    </row>
    <row r="202" spans="1:14" s="295" customFormat="1" ht="13.5">
      <c r="A202" s="302"/>
      <c r="B202" s="303" t="s">
        <v>1336</v>
      </c>
      <c r="C202" s="271" t="s">
        <v>1169</v>
      </c>
      <c r="D202" s="271">
        <f>D201*100/60*2</f>
        <v>163.17600000000002</v>
      </c>
      <c r="E202" s="271"/>
      <c r="F202" s="271">
        <f>D202*E202</f>
        <v>0</v>
      </c>
      <c r="G202" s="274">
        <v>1</v>
      </c>
      <c r="H202" s="271"/>
      <c r="N202" s="273"/>
    </row>
    <row r="203" spans="1:14" s="295" customFormat="1" ht="11.5">
      <c r="A203" s="319"/>
      <c r="B203" s="266"/>
      <c r="C203" s="271"/>
      <c r="D203" s="301"/>
      <c r="E203" s="271"/>
      <c r="F203" s="301"/>
      <c r="G203" s="301"/>
      <c r="H203" s="301"/>
      <c r="N203" s="273"/>
    </row>
    <row r="204" spans="1:14" s="295" customFormat="1" ht="69">
      <c r="A204" s="302" t="s">
        <v>1337</v>
      </c>
      <c r="B204" s="264" t="s">
        <v>1338</v>
      </c>
      <c r="C204" s="285"/>
      <c r="D204" s="263"/>
      <c r="E204" s="263"/>
      <c r="F204" s="263"/>
      <c r="G204" s="263"/>
      <c r="H204" s="263"/>
      <c r="N204" s="273"/>
    </row>
    <row r="205" spans="1:14" s="295" customFormat="1" ht="13.5">
      <c r="A205" s="284"/>
      <c r="B205" s="323" t="s">
        <v>1339</v>
      </c>
      <c r="C205" s="271" t="s">
        <v>1211</v>
      </c>
      <c r="D205" s="263">
        <f>D55*0.2</f>
        <v>63</v>
      </c>
      <c r="E205" s="263"/>
      <c r="F205" s="263">
        <f>D205*E205</f>
        <v>0</v>
      </c>
      <c r="G205" s="274">
        <v>1</v>
      </c>
      <c r="H205" s="263"/>
      <c r="N205" s="273"/>
    </row>
    <row r="206" spans="1:14" s="295" customFormat="1" ht="11.5">
      <c r="A206" s="284"/>
      <c r="B206" s="323" t="s">
        <v>1340</v>
      </c>
      <c r="C206" s="285" t="s">
        <v>7</v>
      </c>
      <c r="D206" s="263">
        <f>D205*105</f>
        <v>6615</v>
      </c>
      <c r="E206" s="263"/>
      <c r="F206" s="263">
        <f>D206*E206</f>
        <v>0</v>
      </c>
      <c r="G206" s="274">
        <v>1</v>
      </c>
      <c r="H206" s="263"/>
      <c r="N206" s="273"/>
    </row>
    <row r="207" spans="1:14" s="295" customFormat="1" ht="11.5">
      <c r="A207" s="284"/>
      <c r="B207" s="323"/>
      <c r="C207" s="285"/>
      <c r="D207" s="271"/>
      <c r="E207" s="263"/>
      <c r="F207" s="263"/>
      <c r="G207" s="263"/>
      <c r="H207" s="263"/>
      <c r="N207" s="273"/>
    </row>
    <row r="208" spans="1:14" s="295" customFormat="1" ht="11.5">
      <c r="A208" s="299" t="s">
        <v>1341</v>
      </c>
      <c r="B208" s="268" t="s">
        <v>1342</v>
      </c>
      <c r="C208" s="298"/>
      <c r="D208" s="271"/>
      <c r="E208" s="271"/>
      <c r="F208" s="271"/>
      <c r="G208" s="271"/>
      <c r="H208" s="271"/>
      <c r="N208" s="273"/>
    </row>
    <row r="209" spans="1:14" s="295" customFormat="1" ht="11.5">
      <c r="A209" s="299"/>
      <c r="B209" s="307"/>
      <c r="C209" s="298"/>
      <c r="D209" s="271"/>
      <c r="E209" s="271"/>
      <c r="F209" s="271"/>
      <c r="G209" s="271"/>
      <c r="H209" s="271"/>
      <c r="N209" s="273"/>
    </row>
    <row r="210" spans="1:14" s="295" customFormat="1" ht="184.5" customHeight="1">
      <c r="A210" s="267" t="s">
        <v>1343</v>
      </c>
      <c r="B210" s="268" t="s">
        <v>1344</v>
      </c>
      <c r="C210" s="293"/>
      <c r="D210" s="293"/>
      <c r="E210" s="294"/>
      <c r="F210" s="293"/>
      <c r="G210" s="293"/>
      <c r="H210" s="293"/>
      <c r="N210" s="273"/>
    </row>
    <row r="211" spans="1:14" s="295" customFormat="1" ht="11.5">
      <c r="A211" s="299"/>
      <c r="B211" s="268" t="s">
        <v>1332</v>
      </c>
      <c r="C211" s="271" t="s">
        <v>7</v>
      </c>
      <c r="D211" s="271">
        <f>D215*280</f>
        <v>15523.2</v>
      </c>
      <c r="E211" s="271"/>
      <c r="F211" s="271">
        <f>D211*E211</f>
        <v>0</v>
      </c>
      <c r="G211" s="274">
        <v>1</v>
      </c>
      <c r="H211" s="271"/>
      <c r="N211" s="273"/>
    </row>
    <row r="212" spans="1:14" s="295" customFormat="1" ht="23">
      <c r="A212" s="299"/>
      <c r="B212" s="268" t="s">
        <v>1345</v>
      </c>
      <c r="C212" s="271" t="s">
        <v>5</v>
      </c>
      <c r="D212" s="271">
        <v>50</v>
      </c>
      <c r="E212" s="271"/>
      <c r="F212" s="271">
        <f>D212*E212</f>
        <v>0</v>
      </c>
      <c r="G212" s="274">
        <v>1</v>
      </c>
      <c r="H212" s="271"/>
      <c r="N212" s="273"/>
    </row>
    <row r="213" spans="1:14" s="295" customFormat="1" ht="11.5">
      <c r="A213" s="299"/>
      <c r="B213" s="268"/>
      <c r="C213" s="271"/>
      <c r="D213" s="301"/>
      <c r="E213" s="271"/>
      <c r="F213" s="301"/>
      <c r="G213" s="301"/>
      <c r="H213" s="301"/>
      <c r="N213" s="273"/>
    </row>
    <row r="214" spans="1:14" s="295" customFormat="1" ht="181.5" customHeight="1">
      <c r="A214" s="267" t="s">
        <v>1346</v>
      </c>
      <c r="B214" s="268" t="s">
        <v>1347</v>
      </c>
      <c r="C214" s="271"/>
      <c r="D214" s="301"/>
      <c r="E214" s="271"/>
      <c r="F214" s="301"/>
      <c r="G214" s="301"/>
      <c r="H214" s="301"/>
      <c r="N214" s="273"/>
    </row>
    <row r="215" spans="1:14" s="295" customFormat="1" ht="13.5">
      <c r="A215" s="302"/>
      <c r="B215" s="303" t="s">
        <v>1339</v>
      </c>
      <c r="C215" s="271" t="s">
        <v>1211</v>
      </c>
      <c r="D215" s="271">
        <f>50.4*1.1</f>
        <v>55.440000000000005</v>
      </c>
      <c r="E215" s="271"/>
      <c r="F215" s="271">
        <f>D215*E215</f>
        <v>0</v>
      </c>
      <c r="G215" s="274">
        <v>1</v>
      </c>
      <c r="H215" s="271"/>
      <c r="N215" s="273"/>
    </row>
    <row r="216" spans="1:14" s="295" customFormat="1" ht="13.5">
      <c r="A216" s="302"/>
      <c r="B216" s="303" t="s">
        <v>1336</v>
      </c>
      <c r="C216" s="271" t="s">
        <v>1169</v>
      </c>
      <c r="D216" s="271">
        <v>545</v>
      </c>
      <c r="E216" s="271"/>
      <c r="F216" s="271">
        <f>D216*E216</f>
        <v>0</v>
      </c>
      <c r="G216" s="274">
        <v>1</v>
      </c>
      <c r="H216" s="271"/>
      <c r="N216" s="273"/>
    </row>
    <row r="217" spans="1:14" s="295" customFormat="1" ht="11.5">
      <c r="A217" s="302"/>
      <c r="B217" s="303"/>
      <c r="C217" s="271"/>
      <c r="D217" s="271"/>
      <c r="E217" s="271"/>
      <c r="F217" s="271"/>
      <c r="G217" s="271"/>
      <c r="H217" s="271"/>
      <c r="N217" s="273"/>
    </row>
    <row r="218" spans="1:14" s="295" customFormat="1" ht="11.5">
      <c r="A218" s="299" t="s">
        <v>1348</v>
      </c>
      <c r="B218" s="268" t="s">
        <v>1349</v>
      </c>
      <c r="C218" s="271"/>
      <c r="D218" s="301"/>
      <c r="E218" s="271"/>
      <c r="F218" s="301"/>
      <c r="G218" s="301"/>
      <c r="H218" s="301"/>
      <c r="N218" s="273"/>
    </row>
    <row r="219" spans="1:14" s="295" customFormat="1" ht="11.5">
      <c r="A219" s="299"/>
      <c r="B219" s="268"/>
      <c r="C219" s="271"/>
      <c r="D219" s="301"/>
      <c r="E219" s="271"/>
      <c r="F219" s="301"/>
      <c r="G219" s="301"/>
      <c r="H219" s="301"/>
      <c r="N219" s="273"/>
    </row>
    <row r="220" spans="1:14" s="295" customFormat="1" ht="184">
      <c r="A220" s="267" t="s">
        <v>1350</v>
      </c>
      <c r="B220" s="268" t="s">
        <v>1351</v>
      </c>
      <c r="C220" s="271" t="s">
        <v>7</v>
      </c>
      <c r="D220" s="271">
        <v>5663.03</v>
      </c>
      <c r="E220" s="271"/>
      <c r="F220" s="271">
        <f>D220*E220</f>
        <v>0</v>
      </c>
      <c r="G220" s="274">
        <v>1</v>
      </c>
      <c r="H220" s="271"/>
      <c r="N220" s="273"/>
    </row>
    <row r="221" spans="1:14" s="295" customFormat="1" ht="11.5">
      <c r="A221" s="299"/>
      <c r="B221" s="268"/>
      <c r="C221" s="271"/>
      <c r="D221" s="301"/>
      <c r="E221" s="271"/>
      <c r="F221" s="301"/>
      <c r="G221" s="301"/>
      <c r="H221" s="301"/>
      <c r="N221" s="273"/>
    </row>
    <row r="222" spans="1:14" s="259" customFormat="1" ht="11.5">
      <c r="A222" s="305"/>
      <c r="B222" s="306"/>
      <c r="C222" s="280"/>
      <c r="D222" s="280"/>
      <c r="E222" s="280"/>
      <c r="F222" s="280"/>
      <c r="G222" s="280"/>
      <c r="H222" s="280"/>
    </row>
    <row r="223" spans="1:14" s="295" customFormat="1" ht="184">
      <c r="A223" s="267" t="s">
        <v>1352</v>
      </c>
      <c r="B223" s="268" t="s">
        <v>1353</v>
      </c>
      <c r="C223" s="271"/>
      <c r="D223" s="301"/>
      <c r="E223" s="271"/>
      <c r="F223" s="301"/>
      <c r="G223" s="301"/>
      <c r="H223" s="301"/>
      <c r="N223" s="273"/>
    </row>
    <row r="224" spans="1:14" s="295" customFormat="1" ht="13.5">
      <c r="A224" s="302"/>
      <c r="B224" s="303" t="s">
        <v>1339</v>
      </c>
      <c r="C224" s="271" t="s">
        <v>1211</v>
      </c>
      <c r="D224" s="271">
        <f>17.3*1.15</f>
        <v>19.895</v>
      </c>
      <c r="E224" s="271"/>
      <c r="F224" s="271">
        <f>D224*E224</f>
        <v>0</v>
      </c>
      <c r="G224" s="274">
        <v>1</v>
      </c>
      <c r="H224" s="271"/>
      <c r="N224" s="273"/>
    </row>
    <row r="225" spans="1:14" s="295" customFormat="1" ht="13.5">
      <c r="A225" s="302"/>
      <c r="B225" s="303" t="s">
        <v>1336</v>
      </c>
      <c r="C225" s="271" t="s">
        <v>1169</v>
      </c>
      <c r="D225" s="271">
        <f>D224/0.2</f>
        <v>99.474999999999994</v>
      </c>
      <c r="E225" s="271"/>
      <c r="F225" s="271">
        <f>D225*E225</f>
        <v>0</v>
      </c>
      <c r="G225" s="274">
        <v>1</v>
      </c>
      <c r="H225" s="271"/>
      <c r="N225" s="273"/>
    </row>
    <row r="226" spans="1:14" s="295" customFormat="1" ht="11.5">
      <c r="A226" s="302"/>
      <c r="B226" s="303"/>
      <c r="C226" s="271"/>
      <c r="D226" s="301"/>
      <c r="E226" s="271"/>
      <c r="F226" s="301"/>
      <c r="G226" s="301"/>
      <c r="H226" s="301"/>
      <c r="N226" s="273"/>
    </row>
    <row r="227" spans="1:14" s="295" customFormat="1" ht="11.5">
      <c r="A227" s="299" t="s">
        <v>1354</v>
      </c>
      <c r="B227" s="268" t="s">
        <v>1355</v>
      </c>
      <c r="C227" s="271"/>
      <c r="D227" s="301"/>
      <c r="E227" s="271"/>
      <c r="F227" s="301"/>
      <c r="G227" s="301"/>
      <c r="H227" s="301"/>
      <c r="N227" s="273"/>
    </row>
    <row r="228" spans="1:14" s="295" customFormat="1" ht="11.5">
      <c r="A228" s="299"/>
      <c r="B228" s="268"/>
      <c r="C228" s="271"/>
      <c r="D228" s="301"/>
      <c r="E228" s="271"/>
      <c r="F228" s="301"/>
      <c r="G228" s="301"/>
      <c r="H228" s="301"/>
      <c r="N228" s="273"/>
    </row>
    <row r="229" spans="1:14" s="295" customFormat="1" ht="161">
      <c r="A229" s="267" t="s">
        <v>1356</v>
      </c>
      <c r="B229" s="268" t="s">
        <v>1357</v>
      </c>
      <c r="C229" s="293"/>
      <c r="D229" s="293"/>
      <c r="E229" s="294"/>
      <c r="F229" s="293"/>
      <c r="G229" s="293"/>
      <c r="H229" s="293"/>
      <c r="N229" s="273"/>
    </row>
    <row r="230" spans="1:14" s="295" customFormat="1" ht="15" customHeight="1">
      <c r="A230" s="267"/>
      <c r="B230" s="268" t="s">
        <v>1358</v>
      </c>
      <c r="C230" s="271" t="s">
        <v>7</v>
      </c>
      <c r="D230" s="271">
        <v>18068.54</v>
      </c>
      <c r="E230" s="271"/>
      <c r="F230" s="271">
        <f>D230*E230</f>
        <v>0</v>
      </c>
      <c r="G230" s="274">
        <v>1</v>
      </c>
      <c r="H230" s="271"/>
      <c r="N230" s="273"/>
    </row>
    <row r="231" spans="1:14" s="295" customFormat="1" ht="11.5">
      <c r="A231" s="267"/>
      <c r="B231" s="268" t="s">
        <v>1359</v>
      </c>
      <c r="C231" s="271" t="s">
        <v>7</v>
      </c>
      <c r="D231" s="271">
        <f>D240*130</f>
        <v>3931.2000000000003</v>
      </c>
      <c r="E231" s="271"/>
      <c r="F231" s="271">
        <f>D231*E231</f>
        <v>0</v>
      </c>
      <c r="G231" s="274">
        <v>1</v>
      </c>
      <c r="H231" s="271"/>
      <c r="N231" s="273"/>
    </row>
    <row r="232" spans="1:14" s="295" customFormat="1" ht="11.5">
      <c r="A232" s="299"/>
      <c r="B232" s="268" t="s">
        <v>1360</v>
      </c>
      <c r="C232" s="271" t="s">
        <v>7</v>
      </c>
      <c r="D232" s="271">
        <f>D244*125</f>
        <v>2200</v>
      </c>
      <c r="E232" s="271"/>
      <c r="F232" s="271">
        <f>D232*E232</f>
        <v>0</v>
      </c>
      <c r="G232" s="274">
        <v>1</v>
      </c>
      <c r="H232" s="271"/>
      <c r="N232" s="273"/>
    </row>
    <row r="233" spans="1:14" s="295" customFormat="1" ht="11.5">
      <c r="A233" s="299"/>
      <c r="B233" s="268"/>
      <c r="C233" s="271"/>
      <c r="D233" s="301"/>
      <c r="E233" s="271"/>
      <c r="F233" s="301"/>
      <c r="G233" s="301"/>
      <c r="H233" s="301"/>
      <c r="N233" s="273"/>
    </row>
    <row r="234" spans="1:14" s="295" customFormat="1" ht="149.5">
      <c r="A234" s="267" t="s">
        <v>1361</v>
      </c>
      <c r="B234" s="268" t="s">
        <v>1362</v>
      </c>
      <c r="C234" s="271"/>
      <c r="D234" s="301"/>
      <c r="E234" s="271"/>
      <c r="F234" s="301"/>
      <c r="G234" s="301"/>
      <c r="H234" s="301"/>
      <c r="N234" s="273"/>
    </row>
    <row r="235" spans="1:14" s="295" customFormat="1" ht="15.75" customHeight="1">
      <c r="A235" s="267"/>
      <c r="B235" s="268" t="s">
        <v>1358</v>
      </c>
      <c r="C235" s="271"/>
      <c r="D235" s="301"/>
      <c r="E235" s="271"/>
      <c r="F235" s="301"/>
      <c r="G235" s="301"/>
      <c r="H235" s="301"/>
      <c r="N235" s="273"/>
    </row>
    <row r="236" spans="1:14" s="295" customFormat="1" ht="13.5">
      <c r="A236" s="302"/>
      <c r="B236" s="303" t="s">
        <v>1339</v>
      </c>
      <c r="C236" s="271" t="s">
        <v>1211</v>
      </c>
      <c r="D236" s="271">
        <v>79</v>
      </c>
      <c r="E236" s="271"/>
      <c r="F236" s="271">
        <f>D236*E236</f>
        <v>0</v>
      </c>
      <c r="G236" s="274">
        <v>1</v>
      </c>
      <c r="H236" s="271"/>
      <c r="N236" s="273"/>
    </row>
    <row r="237" spans="1:14" s="295" customFormat="1" ht="13.5">
      <c r="A237" s="302"/>
      <c r="B237" s="303" t="s">
        <v>1336</v>
      </c>
      <c r="C237" s="271" t="s">
        <v>1169</v>
      </c>
      <c r="D237" s="271">
        <f>275*1.1</f>
        <v>302.5</v>
      </c>
      <c r="E237" s="271"/>
      <c r="F237" s="271">
        <f>D237*E237</f>
        <v>0</v>
      </c>
      <c r="G237" s="274">
        <v>1</v>
      </c>
      <c r="H237" s="271"/>
      <c r="N237" s="273"/>
    </row>
    <row r="238" spans="1:14" s="295" customFormat="1" ht="11.5">
      <c r="A238" s="302"/>
      <c r="B238" s="303"/>
      <c r="C238" s="271"/>
      <c r="D238" s="271"/>
      <c r="E238" s="271"/>
      <c r="F238" s="271"/>
      <c r="G238" s="271"/>
      <c r="H238" s="271"/>
      <c r="N238" s="273"/>
    </row>
    <row r="239" spans="1:14" s="295" customFormat="1" ht="11.5">
      <c r="A239" s="302"/>
      <c r="B239" s="268" t="s">
        <v>1359</v>
      </c>
      <c r="C239" s="271"/>
      <c r="D239" s="271"/>
      <c r="E239" s="271"/>
      <c r="F239" s="271"/>
      <c r="G239" s="271"/>
      <c r="H239" s="271"/>
      <c r="N239" s="273"/>
    </row>
    <row r="240" spans="1:14" s="295" customFormat="1" ht="13.5">
      <c r="A240" s="302"/>
      <c r="B240" s="303" t="s">
        <v>1339</v>
      </c>
      <c r="C240" s="271" t="s">
        <v>1211</v>
      </c>
      <c r="D240" s="271">
        <f>28*1.08</f>
        <v>30.240000000000002</v>
      </c>
      <c r="E240" s="271"/>
      <c r="F240" s="271">
        <f>D240*E240</f>
        <v>0</v>
      </c>
      <c r="G240" s="274">
        <v>1</v>
      </c>
      <c r="H240" s="271"/>
      <c r="N240" s="273"/>
    </row>
    <row r="241" spans="1:14" s="295" customFormat="1" ht="13.5">
      <c r="A241" s="302"/>
      <c r="B241" s="303" t="s">
        <v>1336</v>
      </c>
      <c r="C241" s="271" t="s">
        <v>1169</v>
      </c>
      <c r="D241" s="271">
        <v>240</v>
      </c>
      <c r="E241" s="271"/>
      <c r="F241" s="271">
        <f>D241*E241</f>
        <v>0</v>
      </c>
      <c r="G241" s="274">
        <v>1</v>
      </c>
      <c r="H241" s="271"/>
      <c r="N241" s="273"/>
    </row>
    <row r="242" spans="1:14" s="264" customFormat="1" ht="11.5">
      <c r="A242" s="319"/>
      <c r="C242" s="317"/>
      <c r="D242" s="289"/>
      <c r="E242" s="262"/>
      <c r="F242" s="318"/>
      <c r="G242" s="318"/>
      <c r="H242" s="318"/>
    </row>
    <row r="243" spans="1:14" s="264" customFormat="1" ht="11.5">
      <c r="A243" s="319"/>
      <c r="B243" s="268" t="s">
        <v>1360</v>
      </c>
      <c r="C243" s="317"/>
      <c r="D243" s="289"/>
      <c r="E243" s="262"/>
      <c r="F243" s="318"/>
      <c r="G243" s="318"/>
      <c r="H243" s="318"/>
    </row>
    <row r="244" spans="1:14" s="264" customFormat="1" ht="13.5">
      <c r="A244" s="319"/>
      <c r="B244" s="303" t="s">
        <v>1339</v>
      </c>
      <c r="C244" s="271" t="s">
        <v>1211</v>
      </c>
      <c r="D244" s="271">
        <f>16*1.1</f>
        <v>17.600000000000001</v>
      </c>
      <c r="E244" s="271"/>
      <c r="F244" s="271">
        <f>D244*E244</f>
        <v>0</v>
      </c>
      <c r="G244" s="274">
        <v>1</v>
      </c>
      <c r="H244" s="271"/>
    </row>
    <row r="245" spans="1:14" s="264" customFormat="1" ht="13.5">
      <c r="A245" s="319"/>
      <c r="B245" s="303" t="s">
        <v>1336</v>
      </c>
      <c r="C245" s="271" t="s">
        <v>1169</v>
      </c>
      <c r="D245" s="271">
        <f>D244*100/50*2</f>
        <v>70.400000000000006</v>
      </c>
      <c r="E245" s="271"/>
      <c r="F245" s="271">
        <f>D245*E245</f>
        <v>0</v>
      </c>
      <c r="G245" s="274">
        <v>1</v>
      </c>
      <c r="H245" s="271"/>
    </row>
    <row r="246" spans="1:14" s="264" customFormat="1" ht="11.5">
      <c r="A246" s="319"/>
      <c r="B246" s="303"/>
      <c r="C246" s="271"/>
      <c r="D246" s="271"/>
      <c r="E246" s="271"/>
      <c r="F246" s="271"/>
      <c r="G246" s="271"/>
      <c r="H246" s="271"/>
    </row>
    <row r="247" spans="1:14" s="264" customFormat="1" ht="69">
      <c r="A247" s="267" t="s">
        <v>1363</v>
      </c>
      <c r="B247" s="268" t="s">
        <v>1364</v>
      </c>
      <c r="C247" s="271"/>
      <c r="D247" s="271"/>
      <c r="E247" s="271"/>
      <c r="F247" s="271"/>
      <c r="G247" s="271"/>
      <c r="H247" s="271"/>
    </row>
    <row r="248" spans="1:14" s="264" customFormat="1" ht="13.5">
      <c r="A248" s="319"/>
      <c r="B248" s="303" t="s">
        <v>1339</v>
      </c>
      <c r="C248" s="271" t="s">
        <v>1211</v>
      </c>
      <c r="D248" s="271">
        <f>(28.6+7.85)*1.1</f>
        <v>40.095000000000006</v>
      </c>
      <c r="E248" s="271"/>
      <c r="F248" s="271">
        <f>D248*E248</f>
        <v>0</v>
      </c>
      <c r="G248" s="274">
        <v>1</v>
      </c>
      <c r="H248" s="271"/>
    </row>
    <row r="249" spans="1:14" s="264" customFormat="1" ht="13.5">
      <c r="A249" s="319"/>
      <c r="B249" s="303" t="s">
        <v>1336</v>
      </c>
      <c r="C249" s="271" t="s">
        <v>1169</v>
      </c>
      <c r="D249" s="271">
        <f>D248*3.5</f>
        <v>140.33250000000001</v>
      </c>
      <c r="E249" s="271"/>
      <c r="F249" s="271">
        <f>D249*E249</f>
        <v>0</v>
      </c>
      <c r="G249" s="274">
        <v>1</v>
      </c>
      <c r="H249" s="271"/>
    </row>
    <row r="250" spans="1:14" s="264" customFormat="1" ht="11.5">
      <c r="A250" s="319"/>
      <c r="B250" s="303" t="s">
        <v>1340</v>
      </c>
      <c r="C250" s="271" t="s">
        <v>7</v>
      </c>
      <c r="D250" s="271">
        <f>6577.6*1.2</f>
        <v>7893.12</v>
      </c>
      <c r="E250" s="271"/>
      <c r="F250" s="271">
        <f>D250*E250</f>
        <v>0</v>
      </c>
      <c r="G250" s="274">
        <v>1</v>
      </c>
      <c r="H250" s="271"/>
    </row>
    <row r="251" spans="1:14" s="264" customFormat="1" ht="11.5">
      <c r="A251" s="319"/>
      <c r="B251" s="303"/>
      <c r="C251" s="271"/>
      <c r="D251" s="301"/>
      <c r="E251" s="271"/>
      <c r="F251" s="271"/>
      <c r="G251" s="271"/>
      <c r="H251" s="271"/>
    </row>
    <row r="252" spans="1:14" s="264" customFormat="1" ht="92">
      <c r="A252" s="267" t="s">
        <v>1365</v>
      </c>
      <c r="B252" s="268" t="s">
        <v>1366</v>
      </c>
      <c r="C252" s="271"/>
      <c r="D252" s="271"/>
      <c r="E252" s="271"/>
      <c r="F252" s="271"/>
      <c r="G252" s="271"/>
      <c r="H252" s="271"/>
    </row>
    <row r="253" spans="1:14" s="264" customFormat="1" ht="13.5">
      <c r="A253" s="319"/>
      <c r="B253" s="303" t="s">
        <v>1339</v>
      </c>
      <c r="C253" s="271" t="s">
        <v>1211</v>
      </c>
      <c r="D253" s="271">
        <v>26.64</v>
      </c>
      <c r="E253" s="271"/>
      <c r="F253" s="271">
        <f>D253*E253</f>
        <v>0</v>
      </c>
      <c r="G253" s="274">
        <v>1</v>
      </c>
      <c r="H253" s="271"/>
    </row>
    <row r="254" spans="1:14" s="264" customFormat="1" ht="13.5">
      <c r="A254" s="319"/>
      <c r="B254" s="303" t="s">
        <v>1336</v>
      </c>
      <c r="C254" s="271" t="s">
        <v>1169</v>
      </c>
      <c r="D254" s="271">
        <v>98</v>
      </c>
      <c r="E254" s="271"/>
      <c r="F254" s="271">
        <f>D254*E254</f>
        <v>0</v>
      </c>
      <c r="G254" s="274">
        <v>1</v>
      </c>
      <c r="H254" s="271"/>
    </row>
    <row r="255" spans="1:14" s="264" customFormat="1" ht="11.5">
      <c r="A255" s="319"/>
      <c r="B255" s="303" t="s">
        <v>1340</v>
      </c>
      <c r="C255" s="271" t="s">
        <v>7</v>
      </c>
      <c r="D255" s="271">
        <f>D253*210</f>
        <v>5594.4000000000005</v>
      </c>
      <c r="E255" s="271"/>
      <c r="F255" s="271">
        <f>D255*E255</f>
        <v>0</v>
      </c>
      <c r="G255" s="274">
        <v>1</v>
      </c>
      <c r="H255" s="271"/>
    </row>
    <row r="256" spans="1:14" s="264" customFormat="1" ht="11.5">
      <c r="A256" s="319"/>
      <c r="B256" s="303"/>
      <c r="C256" s="271"/>
      <c r="D256" s="301"/>
      <c r="E256" s="271"/>
      <c r="F256" s="271"/>
      <c r="G256" s="271"/>
      <c r="H256" s="271"/>
    </row>
    <row r="257" spans="1:14" s="264" customFormat="1" ht="11.5">
      <c r="A257" s="319"/>
      <c r="B257" s="283"/>
      <c r="C257" s="317"/>
      <c r="D257" s="289"/>
      <c r="E257" s="262"/>
      <c r="F257" s="318"/>
      <c r="G257" s="318"/>
      <c r="H257" s="318"/>
    </row>
    <row r="258" spans="1:14" s="328" customFormat="1" ht="11.5">
      <c r="A258" s="324"/>
      <c r="B258" s="324" t="s">
        <v>1367</v>
      </c>
      <c r="C258" s="325"/>
      <c r="D258" s="325"/>
      <c r="E258" s="325"/>
      <c r="F258" s="326">
        <f>SUM(F193:F256)</f>
        <v>0</v>
      </c>
      <c r="G258" s="326"/>
      <c r="H258" s="326"/>
      <c r="I258" s="327"/>
    </row>
    <row r="259" spans="1:14" s="328" customFormat="1" ht="11.5">
      <c r="A259" s="329"/>
      <c r="B259" s="330"/>
      <c r="C259" s="317"/>
      <c r="D259" s="289"/>
      <c r="E259" s="271"/>
      <c r="F259" s="289"/>
      <c r="G259" s="289"/>
      <c r="H259" s="289"/>
      <c r="I259" s="327"/>
    </row>
    <row r="260" spans="1:14" s="328" customFormat="1" ht="11.5">
      <c r="A260" s="329"/>
      <c r="B260" s="330"/>
      <c r="C260" s="317"/>
      <c r="D260" s="289"/>
      <c r="E260" s="271"/>
      <c r="F260" s="289"/>
      <c r="G260" s="289"/>
      <c r="H260" s="289"/>
      <c r="I260" s="327"/>
    </row>
    <row r="261" spans="1:14" s="295" customFormat="1" ht="11.5">
      <c r="A261" s="316" t="s">
        <v>1368</v>
      </c>
      <c r="B261" s="261" t="s">
        <v>194</v>
      </c>
      <c r="C261" s="271"/>
      <c r="D261" s="301"/>
      <c r="E261" s="271"/>
      <c r="F261" s="301"/>
      <c r="G261" s="301"/>
      <c r="H261" s="301"/>
      <c r="N261" s="273"/>
    </row>
    <row r="262" spans="1:14" s="328" customFormat="1" ht="11.5">
      <c r="A262" s="329"/>
      <c r="B262" s="330"/>
      <c r="C262" s="317"/>
      <c r="D262" s="289"/>
      <c r="E262" s="271"/>
      <c r="F262" s="289"/>
      <c r="G262" s="289"/>
      <c r="H262" s="289"/>
      <c r="I262" s="327"/>
    </row>
    <row r="263" spans="1:14" s="264" customFormat="1" ht="103.5">
      <c r="A263" s="267" t="s">
        <v>1369</v>
      </c>
      <c r="B263" s="268" t="s">
        <v>1370</v>
      </c>
      <c r="C263" s="271" t="s">
        <v>1211</v>
      </c>
      <c r="D263" s="271">
        <v>81.099999999999994</v>
      </c>
      <c r="E263" s="271"/>
      <c r="F263" s="271">
        <f>D263*E263</f>
        <v>0</v>
      </c>
      <c r="G263" s="274">
        <v>1</v>
      </c>
      <c r="H263" s="271"/>
    </row>
    <row r="264" spans="1:14" s="328" customFormat="1" ht="11.5">
      <c r="A264" s="329"/>
      <c r="B264" s="330"/>
      <c r="C264" s="317"/>
      <c r="D264" s="289"/>
      <c r="E264" s="271"/>
      <c r="F264" s="289"/>
      <c r="G264" s="289"/>
      <c r="H264" s="289"/>
      <c r="I264" s="327"/>
    </row>
    <row r="265" spans="1:14" s="264" customFormat="1" ht="149.5">
      <c r="A265" s="267" t="s">
        <v>1371</v>
      </c>
      <c r="B265" s="268" t="s">
        <v>1372</v>
      </c>
      <c r="C265" s="271"/>
      <c r="D265" s="271"/>
      <c r="E265" s="271"/>
      <c r="F265" s="271"/>
      <c r="G265" s="271"/>
      <c r="H265" s="271"/>
    </row>
    <row r="266" spans="1:14" s="264" customFormat="1" ht="13.5">
      <c r="A266" s="319"/>
      <c r="B266" s="303" t="s">
        <v>1373</v>
      </c>
      <c r="C266" s="271" t="s">
        <v>1211</v>
      </c>
      <c r="D266" s="271">
        <v>9.1999999999999993</v>
      </c>
      <c r="E266" s="271"/>
      <c r="F266" s="271">
        <f>D266*E266</f>
        <v>0</v>
      </c>
      <c r="G266" s="274">
        <v>1</v>
      </c>
      <c r="H266" s="271"/>
    </row>
    <row r="267" spans="1:14" s="264" customFormat="1" ht="13.5">
      <c r="A267" s="319"/>
      <c r="B267" s="303" t="s">
        <v>1374</v>
      </c>
      <c r="C267" s="271" t="s">
        <v>1211</v>
      </c>
      <c r="D267" s="271">
        <v>16.8</v>
      </c>
      <c r="E267" s="271"/>
      <c r="F267" s="271">
        <f>D267*E267</f>
        <v>0</v>
      </c>
      <c r="G267" s="274">
        <v>1</v>
      </c>
      <c r="H267" s="271"/>
    </row>
    <row r="268" spans="1:14" s="328" customFormat="1" ht="11.5">
      <c r="A268" s="329"/>
      <c r="B268" s="330"/>
      <c r="C268" s="317"/>
      <c r="D268" s="289"/>
      <c r="E268" s="271"/>
      <c r="F268" s="289"/>
      <c r="G268" s="289"/>
      <c r="H268" s="289"/>
      <c r="I268" s="327"/>
    </row>
    <row r="269" spans="1:14" s="328" customFormat="1" ht="11.5">
      <c r="A269" s="324"/>
      <c r="B269" s="324" t="s">
        <v>1375</v>
      </c>
      <c r="C269" s="325"/>
      <c r="D269" s="325"/>
      <c r="E269" s="325"/>
      <c r="F269" s="326">
        <f>SUM(F263:F268)</f>
        <v>0</v>
      </c>
      <c r="G269" s="326"/>
      <c r="H269" s="326"/>
      <c r="I269" s="327"/>
    </row>
    <row r="270" spans="1:14" s="328" customFormat="1" ht="11.5">
      <c r="A270" s="329"/>
      <c r="B270" s="330"/>
      <c r="C270" s="317"/>
      <c r="D270" s="289"/>
      <c r="E270" s="271"/>
      <c r="F270" s="289"/>
      <c r="G270" s="289"/>
      <c r="H270" s="289"/>
      <c r="I270" s="327"/>
    </row>
    <row r="271" spans="1:14" s="328" customFormat="1" ht="11.5">
      <c r="A271" s="329"/>
      <c r="B271" s="330"/>
      <c r="C271" s="317"/>
      <c r="D271" s="289"/>
      <c r="E271" s="271"/>
      <c r="F271" s="289"/>
      <c r="G271" s="289"/>
      <c r="H271" s="289"/>
      <c r="I271" s="327"/>
    </row>
    <row r="272" spans="1:14" s="335" customFormat="1" ht="12.75" customHeight="1">
      <c r="A272" s="331" t="s">
        <v>1376</v>
      </c>
      <c r="B272" s="332" t="s">
        <v>1377</v>
      </c>
      <c r="C272" s="333"/>
      <c r="D272" s="333"/>
      <c r="E272" s="333"/>
      <c r="F272" s="334"/>
      <c r="G272" s="334"/>
      <c r="H272" s="334"/>
    </row>
    <row r="273" spans="1:14" s="335" customFormat="1" ht="12.75" customHeight="1">
      <c r="A273" s="336"/>
      <c r="B273" s="337"/>
      <c r="C273" s="333"/>
      <c r="D273" s="333"/>
      <c r="E273" s="333"/>
      <c r="F273" s="334"/>
      <c r="G273" s="334"/>
      <c r="H273" s="334"/>
    </row>
    <row r="274" spans="1:14" s="295" customFormat="1" ht="195.5">
      <c r="A274" s="299" t="s">
        <v>1378</v>
      </c>
      <c r="B274" s="264" t="s">
        <v>1379</v>
      </c>
      <c r="C274" s="271"/>
      <c r="D274" s="271"/>
      <c r="E274" s="271"/>
      <c r="F274" s="271"/>
      <c r="G274" s="271"/>
      <c r="H274" s="271"/>
      <c r="I274" s="291"/>
      <c r="N274" s="273"/>
    </row>
    <row r="275" spans="1:14" s="295" customFormat="1" ht="11.5">
      <c r="A275" s="299"/>
      <c r="B275" s="338" t="s">
        <v>1380</v>
      </c>
      <c r="C275" s="262" t="s">
        <v>9</v>
      </c>
      <c r="D275" s="262">
        <v>6.3</v>
      </c>
      <c r="E275" s="262"/>
      <c r="F275" s="262">
        <f>D275*E275</f>
        <v>0</v>
      </c>
      <c r="G275" s="274">
        <v>1</v>
      </c>
      <c r="H275" s="262"/>
      <c r="N275" s="273"/>
    </row>
    <row r="276" spans="1:14" s="295" customFormat="1" ht="11.5">
      <c r="A276" s="299"/>
      <c r="B276" s="339" t="s">
        <v>1381</v>
      </c>
      <c r="C276" s="262" t="s">
        <v>7</v>
      </c>
      <c r="D276" s="262">
        <v>1078</v>
      </c>
      <c r="E276" s="262"/>
      <c r="F276" s="262">
        <f>D276*E276</f>
        <v>0</v>
      </c>
      <c r="G276" s="274">
        <v>1</v>
      </c>
      <c r="H276" s="262"/>
      <c r="N276" s="273"/>
    </row>
    <row r="277" spans="1:14" s="295" customFormat="1" ht="11.5">
      <c r="A277" s="299"/>
      <c r="B277" s="339"/>
      <c r="C277" s="262"/>
      <c r="D277" s="262"/>
      <c r="E277" s="262"/>
      <c r="F277" s="262"/>
      <c r="G277" s="262"/>
      <c r="H277" s="262"/>
      <c r="N277" s="273"/>
    </row>
    <row r="278" spans="1:14" s="295" customFormat="1" ht="80.5">
      <c r="A278" s="299" t="s">
        <v>1382</v>
      </c>
      <c r="B278" s="264" t="s">
        <v>1383</v>
      </c>
      <c r="C278" s="262"/>
      <c r="D278" s="262"/>
      <c r="E278" s="262"/>
      <c r="F278" s="262"/>
      <c r="G278" s="262"/>
      <c r="H278" s="262"/>
      <c r="N278" s="273"/>
    </row>
    <row r="279" spans="1:14" s="295" customFormat="1" ht="11.5">
      <c r="A279" s="299"/>
      <c r="B279" s="339" t="s">
        <v>1384</v>
      </c>
      <c r="C279" s="262" t="s">
        <v>2</v>
      </c>
      <c r="D279" s="262">
        <v>470</v>
      </c>
      <c r="E279" s="262"/>
      <c r="F279" s="262">
        <f>D279*E279</f>
        <v>0</v>
      </c>
      <c r="G279" s="274">
        <v>1</v>
      </c>
      <c r="H279" s="262"/>
      <c r="N279" s="273"/>
    </row>
    <row r="280" spans="1:14" s="295" customFormat="1" ht="11.5">
      <c r="A280" s="302"/>
      <c r="B280" s="268" t="s">
        <v>1385</v>
      </c>
      <c r="C280" s="271" t="s">
        <v>2</v>
      </c>
      <c r="D280" s="271">
        <v>470</v>
      </c>
      <c r="E280" s="262"/>
      <c r="F280" s="262">
        <f>D280*E280</f>
        <v>0</v>
      </c>
      <c r="G280" s="274">
        <v>1</v>
      </c>
      <c r="H280" s="262"/>
      <c r="N280" s="273"/>
    </row>
    <row r="281" spans="1:14" s="295" customFormat="1" ht="11.5">
      <c r="A281" s="302"/>
      <c r="B281" s="268"/>
      <c r="C281" s="271"/>
      <c r="D281" s="271"/>
      <c r="E281" s="271"/>
      <c r="F281" s="271"/>
      <c r="G281" s="271"/>
      <c r="H281" s="271"/>
      <c r="N281" s="273"/>
    </row>
    <row r="282" spans="1:14" s="335" customFormat="1" ht="11.5">
      <c r="A282" s="340"/>
      <c r="B282" s="324" t="s">
        <v>1386</v>
      </c>
      <c r="C282" s="341"/>
      <c r="D282" s="342"/>
      <c r="E282" s="343"/>
      <c r="F282" s="326">
        <f>SUM(F274:F280)</f>
        <v>0</v>
      </c>
      <c r="G282" s="326"/>
      <c r="H282" s="326"/>
    </row>
    <row r="283" spans="1:14" s="335" customFormat="1" ht="11.5">
      <c r="A283" s="344"/>
      <c r="B283" s="345"/>
      <c r="C283" s="346"/>
      <c r="D283" s="347"/>
      <c r="E283" s="348"/>
      <c r="F283" s="349"/>
      <c r="G283" s="349"/>
      <c r="H283" s="349"/>
    </row>
    <row r="284" spans="1:14" s="328" customFormat="1" ht="11.5">
      <c r="A284" s="329"/>
      <c r="B284" s="330"/>
      <c r="C284" s="350"/>
      <c r="D284" s="351"/>
      <c r="E284" s="352"/>
      <c r="F284" s="351"/>
      <c r="G284" s="351"/>
      <c r="H284" s="351"/>
      <c r="I284" s="327"/>
    </row>
    <row r="285" spans="1:14" s="328" customFormat="1" ht="11.5">
      <c r="A285" s="329"/>
      <c r="B285" s="330"/>
      <c r="C285" s="350"/>
      <c r="D285" s="351"/>
      <c r="E285" s="352"/>
      <c r="F285" s="351"/>
      <c r="G285" s="351"/>
      <c r="H285" s="351"/>
      <c r="I285" s="327"/>
    </row>
    <row r="286" spans="1:14" s="259" customFormat="1" ht="11.5">
      <c r="A286" s="305"/>
      <c r="B286" s="306"/>
      <c r="C286" s="353"/>
      <c r="D286" s="353"/>
      <c r="E286" s="354"/>
      <c r="F286" s="354"/>
      <c r="G286" s="354"/>
      <c r="H286" s="354"/>
    </row>
    <row r="287" spans="1:14" s="356" customFormat="1" ht="11.5">
      <c r="A287" s="355"/>
      <c r="C287" s="357"/>
      <c r="D287" s="358"/>
      <c r="E287" s="357"/>
      <c r="F287" s="358"/>
      <c r="G287" s="358"/>
      <c r="H287" s="358"/>
    </row>
    <row r="288" spans="1:14" s="259" customFormat="1" ht="11.5">
      <c r="A288" s="359"/>
      <c r="B288" s="306"/>
      <c r="C288" s="360"/>
      <c r="D288" s="360"/>
      <c r="E288" s="360"/>
      <c r="F288" s="360"/>
      <c r="G288" s="360"/>
      <c r="H288" s="360"/>
    </row>
    <row r="289" spans="1:8" s="259" customFormat="1" ht="11.5">
      <c r="A289" s="359"/>
      <c r="B289" s="306"/>
      <c r="C289" s="360"/>
      <c r="D289" s="360"/>
      <c r="E289" s="360"/>
      <c r="F289" s="360"/>
      <c r="G289" s="360"/>
      <c r="H289" s="360"/>
    </row>
    <row r="290" spans="1:8" ht="13.5" thickBot="1">
      <c r="A290" s="361" t="s">
        <v>909</v>
      </c>
      <c r="B290" s="362" t="s">
        <v>1387</v>
      </c>
      <c r="C290" s="363"/>
      <c r="D290" s="364"/>
      <c r="E290" s="365"/>
      <c r="F290" s="366"/>
      <c r="G290" s="366"/>
      <c r="H290" s="366"/>
    </row>
    <row r="291" spans="1:8" ht="13.5" thickTop="1">
      <c r="A291" s="367"/>
      <c r="B291" s="368"/>
      <c r="C291" s="369"/>
      <c r="D291" s="370"/>
      <c r="E291" s="371"/>
      <c r="F291" s="372"/>
      <c r="G291" s="373"/>
      <c r="H291" s="373"/>
    </row>
    <row r="292" spans="1:8" ht="13">
      <c r="A292" s="374" t="s">
        <v>1388</v>
      </c>
      <c r="B292" s="375" t="str">
        <f>B3</f>
        <v>PRIPREMNI RADOVI</v>
      </c>
      <c r="C292" s="376"/>
      <c r="D292" s="376"/>
      <c r="E292" s="377"/>
      <c r="F292" s="378">
        <f>F25</f>
        <v>0</v>
      </c>
      <c r="G292" s="379"/>
      <c r="H292" s="379"/>
    </row>
    <row r="293" spans="1:8" ht="13">
      <c r="A293" s="367"/>
      <c r="B293" s="380"/>
      <c r="C293" s="370"/>
      <c r="D293" s="370"/>
      <c r="E293" s="381"/>
      <c r="F293" s="382"/>
      <c r="G293" s="383"/>
      <c r="H293" s="383"/>
    </row>
    <row r="294" spans="1:8" ht="13">
      <c r="A294" s="374" t="s">
        <v>1389</v>
      </c>
      <c r="B294" s="375" t="str">
        <f>B29</f>
        <v>RADOVI UKLANJANJA I DEMONTAŽE</v>
      </c>
      <c r="C294" s="376"/>
      <c r="D294" s="376"/>
      <c r="E294" s="377"/>
      <c r="F294" s="378">
        <f>F73</f>
        <v>0</v>
      </c>
      <c r="G294" s="379"/>
      <c r="H294" s="379"/>
    </row>
    <row r="295" spans="1:8" ht="13">
      <c r="A295" s="367"/>
      <c r="B295" s="380"/>
      <c r="C295" s="370"/>
      <c r="D295" s="370"/>
      <c r="E295" s="381"/>
      <c r="F295" s="382"/>
      <c r="G295" s="383"/>
      <c r="H295" s="383"/>
    </row>
    <row r="296" spans="1:8" ht="13">
      <c r="A296" s="374" t="s">
        <v>1390</v>
      </c>
      <c r="B296" s="375" t="str">
        <f>B75</f>
        <v>SANACIJSKI RADOVI NA STROPNIM KONSTRUKCIJAMA</v>
      </c>
      <c r="C296" s="376"/>
      <c r="D296" s="376"/>
      <c r="E296" s="377"/>
      <c r="F296" s="378">
        <f>F102</f>
        <v>0</v>
      </c>
      <c r="G296" s="379"/>
      <c r="H296" s="379"/>
    </row>
    <row r="297" spans="1:8" ht="13">
      <c r="A297" s="367"/>
      <c r="B297" s="380"/>
      <c r="C297" s="370"/>
      <c r="D297" s="370"/>
      <c r="E297" s="381"/>
      <c r="F297" s="382"/>
      <c r="G297" s="383"/>
      <c r="H297" s="383"/>
    </row>
    <row r="298" spans="1:8" ht="26">
      <c r="A298" s="374" t="s">
        <v>1391</v>
      </c>
      <c r="B298" s="375" t="str">
        <f>B104</f>
        <v>SANACIJA I OJAČANJE POSTOJEĆIH ZIDOVA, STUPOVA I GREDA</v>
      </c>
      <c r="C298" s="376"/>
      <c r="D298" s="376"/>
      <c r="E298" s="377"/>
      <c r="F298" s="378">
        <f>F171</f>
        <v>0</v>
      </c>
      <c r="G298" s="379"/>
      <c r="H298" s="379"/>
    </row>
    <row r="299" spans="1:8" ht="13">
      <c r="A299" s="367"/>
      <c r="B299" s="380"/>
      <c r="C299" s="370"/>
      <c r="D299" s="370"/>
      <c r="E299" s="381"/>
      <c r="F299" s="382"/>
      <c r="G299" s="383"/>
      <c r="H299" s="383"/>
    </row>
    <row r="300" spans="1:8" ht="13">
      <c r="A300" s="374" t="s">
        <v>1392</v>
      </c>
      <c r="B300" s="375" t="str">
        <f>B173</f>
        <v>ZEMLJANI RADOVI</v>
      </c>
      <c r="C300" s="376"/>
      <c r="D300" s="376"/>
      <c r="E300" s="377"/>
      <c r="F300" s="378">
        <f>F188</f>
        <v>0</v>
      </c>
      <c r="G300" s="379"/>
      <c r="H300" s="379"/>
    </row>
    <row r="301" spans="1:8" ht="13">
      <c r="A301" s="367"/>
      <c r="B301" s="380"/>
      <c r="C301" s="370"/>
      <c r="D301" s="370"/>
      <c r="E301" s="381"/>
      <c r="F301" s="382"/>
      <c r="G301" s="383"/>
      <c r="H301" s="383"/>
    </row>
    <row r="302" spans="1:8" ht="13">
      <c r="A302" s="374" t="s">
        <v>1393</v>
      </c>
      <c r="B302" s="375" t="str">
        <f>B190</f>
        <v>BETONSKI I ARMIRANOBETONSKI RADOVI</v>
      </c>
      <c r="C302" s="376"/>
      <c r="D302" s="376"/>
      <c r="E302" s="377"/>
      <c r="F302" s="378">
        <f>F258</f>
        <v>0</v>
      </c>
      <c r="G302" s="379"/>
      <c r="H302" s="379"/>
    </row>
    <row r="303" spans="1:8" ht="13">
      <c r="A303" s="367"/>
      <c r="B303" s="380"/>
      <c r="C303" s="370"/>
      <c r="D303" s="370"/>
      <c r="E303" s="381"/>
      <c r="F303" s="382"/>
      <c r="G303" s="383"/>
      <c r="H303" s="383"/>
    </row>
    <row r="304" spans="1:8" ht="13">
      <c r="A304" s="374" t="s">
        <v>1394</v>
      </c>
      <c r="B304" s="375" t="str">
        <f>B261</f>
        <v>ZIDARSKI RADOVI</v>
      </c>
      <c r="C304" s="376"/>
      <c r="D304" s="376"/>
      <c r="E304" s="377"/>
      <c r="F304" s="378">
        <f>F269</f>
        <v>0</v>
      </c>
      <c r="G304" s="379"/>
      <c r="H304" s="379"/>
    </row>
    <row r="305" spans="1:8" ht="13">
      <c r="A305" s="367"/>
      <c r="B305" s="380"/>
      <c r="C305" s="370"/>
      <c r="D305" s="370"/>
      <c r="E305" s="381"/>
      <c r="F305" s="382"/>
      <c r="G305" s="383"/>
      <c r="H305" s="383"/>
    </row>
    <row r="306" spans="1:8" ht="13">
      <c r="A306" s="374" t="s">
        <v>1395</v>
      </c>
      <c r="B306" s="375" t="str">
        <f>B272</f>
        <v>SANACIJA KROVIŠTA</v>
      </c>
      <c r="C306" s="376"/>
      <c r="D306" s="376"/>
      <c r="E306" s="377"/>
      <c r="F306" s="378">
        <f>F282</f>
        <v>0</v>
      </c>
      <c r="G306" s="379"/>
      <c r="H306" s="379"/>
    </row>
    <row r="307" spans="1:8" ht="13">
      <c r="A307" s="367"/>
      <c r="B307" s="380"/>
      <c r="C307" s="370"/>
      <c r="D307" s="370"/>
      <c r="E307" s="381"/>
      <c r="F307" s="384"/>
      <c r="G307" s="384"/>
      <c r="H307" s="384"/>
    </row>
    <row r="308" spans="1:8" ht="25.5" customHeight="1">
      <c r="A308" s="385" t="s">
        <v>909</v>
      </c>
      <c r="B308" s="1416" t="s">
        <v>1396</v>
      </c>
      <c r="C308" s="1416"/>
      <c r="D308" s="1416"/>
      <c r="E308" s="386"/>
      <c r="F308" s="387">
        <f>SUM(F292:F306)</f>
        <v>0</v>
      </c>
      <c r="G308" s="387"/>
      <c r="H308" s="387"/>
    </row>
    <row r="309" spans="1:8">
      <c r="A309" s="388"/>
      <c r="B309" s="389"/>
      <c r="C309" s="389"/>
      <c r="D309" s="389"/>
      <c r="E309" s="389"/>
      <c r="F309" s="390"/>
      <c r="G309" s="390"/>
      <c r="H309" s="390"/>
    </row>
    <row r="310" spans="1:8" ht="25.5" customHeight="1">
      <c r="A310" s="385"/>
      <c r="B310" s="1416" t="s">
        <v>1397</v>
      </c>
      <c r="C310" s="1416"/>
      <c r="D310" s="1416"/>
      <c r="E310" s="386"/>
      <c r="F310" s="387"/>
      <c r="G310" s="387"/>
      <c r="H310" s="387"/>
    </row>
    <row r="311" spans="1:8">
      <c r="A311" s="391"/>
      <c r="B311" s="392"/>
      <c r="C311" s="393"/>
      <c r="D311" s="393"/>
      <c r="E311" s="393"/>
      <c r="F311" s="393"/>
      <c r="G311" s="393"/>
      <c r="H311" s="393"/>
    </row>
    <row r="312" spans="1:8" ht="25.5" customHeight="1">
      <c r="A312" s="385" t="s">
        <v>909</v>
      </c>
      <c r="B312" s="1417" t="s">
        <v>1398</v>
      </c>
      <c r="C312" s="1417"/>
      <c r="D312" s="1417"/>
      <c r="E312" s="394"/>
      <c r="F312" s="394"/>
      <c r="G312" s="394"/>
      <c r="H312" s="394"/>
    </row>
  </sheetData>
  <mergeCells count="3">
    <mergeCell ref="B308:D308"/>
    <mergeCell ref="B310:D310"/>
    <mergeCell ref="B312:D312"/>
  </mergeCells>
  <pageMargins left="0.98425196850393704" right="0.59055118110236227" top="0.98425196850393704" bottom="0.59055118110236227" header="0.51181102362204722" footer="0.51181102362204722"/>
  <pageSetup paperSize="9" scale="63" orientation="landscape" r:id="rId1"/>
  <headerFooter scaleWithDoc="0">
    <oddFooter xml:space="preserve">&amp;L&amp;"Arial,Bold"&amp;8&amp;K01+001
</oddFooter>
  </headerFooter>
  <rowBreaks count="18" manualBreakCount="18">
    <brk id="19" max="16383" man="1"/>
    <brk id="42" max="7" man="1"/>
    <brk id="56" max="7" man="1"/>
    <brk id="74" max="16383" man="1"/>
    <brk id="96" max="7" man="1"/>
    <brk id="116" max="7" man="1"/>
    <brk id="122" max="16383" man="1"/>
    <brk id="130" max="16383" man="1"/>
    <brk id="146" max="16383" man="1"/>
    <brk id="154" max="7" man="1"/>
    <brk id="162" max="16383" man="1"/>
    <brk id="172" max="16383" man="1"/>
    <brk id="189" max="16383" man="1"/>
    <brk id="206" max="16383" man="1"/>
    <brk id="217" max="16383" man="1"/>
    <brk id="226" max="16383" man="1"/>
    <brk id="271" max="16383" man="1"/>
    <brk id="28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1057C-86CC-4631-9B94-6AA35857F243}">
  <sheetPr codeName="List16"/>
  <dimension ref="A2:G177"/>
  <sheetViews>
    <sheetView view="pageLayout" zoomScaleNormal="100" workbookViewId="0">
      <selection activeCell="A5" sqref="A5:G5"/>
    </sheetView>
  </sheetViews>
  <sheetFormatPr defaultRowHeight="14.5"/>
  <cols>
    <col min="1" max="1" width="37.26953125" customWidth="1"/>
    <col min="2" max="2" width="13.54296875" customWidth="1"/>
    <col min="3" max="3" width="3.1796875" customWidth="1"/>
    <col min="6" max="6" width="4.26953125" customWidth="1"/>
  </cols>
  <sheetData>
    <row r="2" spans="1:7" s="1" customFormat="1">
      <c r="A2" s="2"/>
      <c r="C2" s="14"/>
      <c r="D2" s="18"/>
      <c r="E2" s="3"/>
      <c r="F2" s="3"/>
    </row>
    <row r="3" spans="1:7" s="1" customFormat="1" ht="17.25" customHeight="1">
      <c r="A3" s="1372" t="s">
        <v>10</v>
      </c>
      <c r="B3" s="1372"/>
      <c r="C3" s="1372"/>
      <c r="D3" s="1372"/>
      <c r="E3" s="1372"/>
      <c r="F3" s="1372"/>
      <c r="G3" s="1372"/>
    </row>
    <row r="4" spans="1:7" s="1" customFormat="1">
      <c r="A4" s="1372"/>
      <c r="B4" s="1372"/>
      <c r="C4" s="1372"/>
      <c r="D4" s="1372"/>
      <c r="E4" s="1372"/>
      <c r="F4" s="1372"/>
      <c r="G4" s="1372"/>
    </row>
    <row r="5" spans="1:7" s="1" customFormat="1" ht="30" customHeight="1">
      <c r="A5" s="1372" t="s">
        <v>230</v>
      </c>
      <c r="B5" s="1372"/>
      <c r="C5" s="1372"/>
      <c r="D5" s="1372"/>
      <c r="E5" s="1372"/>
      <c r="F5" s="1372"/>
      <c r="G5" s="1372"/>
    </row>
    <row r="6" spans="1:7" s="1" customFormat="1" ht="60" customHeight="1">
      <c r="A6" s="1371" t="s">
        <v>232</v>
      </c>
      <c r="B6" s="1371"/>
      <c r="C6" s="1371"/>
      <c r="D6" s="1371"/>
      <c r="E6" s="1371"/>
      <c r="F6" s="1371"/>
      <c r="G6" s="1371"/>
    </row>
    <row r="7" spans="1:7" s="1" customFormat="1" ht="19.5" customHeight="1">
      <c r="A7" s="1370" t="s">
        <v>11</v>
      </c>
      <c r="B7" s="1370"/>
      <c r="C7" s="1370"/>
      <c r="D7" s="1370"/>
      <c r="E7" s="1370"/>
      <c r="F7" s="1370"/>
      <c r="G7" s="1370"/>
    </row>
    <row r="8" spans="1:7" s="1" customFormat="1">
      <c r="A8" s="1370" t="s">
        <v>12</v>
      </c>
      <c r="B8" s="1370"/>
      <c r="C8" s="1370"/>
      <c r="D8" s="1370"/>
      <c r="E8" s="1370"/>
      <c r="F8" s="1370"/>
      <c r="G8" s="1370"/>
    </row>
    <row r="9" spans="1:7" s="1" customFormat="1" ht="17.25" customHeight="1">
      <c r="A9" s="1370" t="s">
        <v>13</v>
      </c>
      <c r="B9" s="1370"/>
      <c r="C9" s="1370"/>
      <c r="D9" s="1370"/>
      <c r="E9" s="1370"/>
      <c r="F9" s="1370"/>
      <c r="G9" s="1370"/>
    </row>
    <row r="10" spans="1:7" s="1" customFormat="1">
      <c r="A10" s="1370" t="s">
        <v>14</v>
      </c>
      <c r="B10" s="1370"/>
      <c r="C10" s="1370"/>
      <c r="D10" s="1370"/>
      <c r="E10" s="1370"/>
      <c r="F10" s="1370"/>
      <c r="G10" s="1370"/>
    </row>
    <row r="11" spans="1:7" s="1" customFormat="1" ht="60" customHeight="1">
      <c r="A11" s="1373" t="s">
        <v>405</v>
      </c>
      <c r="B11" s="1370"/>
      <c r="C11" s="1370"/>
      <c r="D11" s="1370"/>
      <c r="E11" s="1370"/>
      <c r="F11" s="1370"/>
      <c r="G11" s="1370"/>
    </row>
    <row r="12" spans="1:7" s="1" customFormat="1">
      <c r="A12" s="1370" t="s">
        <v>15</v>
      </c>
      <c r="B12" s="1370"/>
      <c r="C12" s="1370"/>
      <c r="D12" s="1370"/>
      <c r="E12" s="1370"/>
      <c r="F12" s="1370"/>
      <c r="G12" s="1370"/>
    </row>
    <row r="13" spans="1:7" s="1" customFormat="1">
      <c r="A13" s="1370" t="s">
        <v>156</v>
      </c>
      <c r="B13" s="1370"/>
      <c r="C13" s="1370"/>
      <c r="D13" s="1370"/>
      <c r="E13" s="1370"/>
      <c r="F13" s="1370"/>
      <c r="G13" s="1370"/>
    </row>
    <row r="14" spans="1:7" s="1" customFormat="1">
      <c r="A14" s="1370" t="s">
        <v>157</v>
      </c>
      <c r="B14" s="1370"/>
      <c r="C14" s="1370"/>
      <c r="D14" s="1370"/>
      <c r="E14" s="1370"/>
      <c r="F14" s="1370"/>
      <c r="G14" s="1370"/>
    </row>
    <row r="15" spans="1:7" s="1" customFormat="1" ht="85.5" customHeight="1">
      <c r="A15" s="1373" t="s">
        <v>231</v>
      </c>
      <c r="B15" s="1370"/>
      <c r="C15" s="1370"/>
      <c r="D15" s="1370"/>
      <c r="E15" s="1370"/>
      <c r="F15" s="1370"/>
      <c r="G15" s="1370"/>
    </row>
    <row r="16" spans="1:7" s="1" customFormat="1">
      <c r="A16" s="1370" t="s">
        <v>154</v>
      </c>
      <c r="B16" s="1370"/>
      <c r="C16" s="1370"/>
      <c r="D16" s="1370"/>
      <c r="E16" s="1370"/>
      <c r="F16" s="1370"/>
      <c r="G16" s="1370"/>
    </row>
    <row r="17" spans="1:7" s="1" customFormat="1">
      <c r="A17" s="1370" t="s">
        <v>155</v>
      </c>
      <c r="B17" s="1370"/>
      <c r="C17" s="1370"/>
      <c r="D17" s="1370"/>
      <c r="E17" s="1370"/>
      <c r="F17" s="1370"/>
      <c r="G17" s="1370"/>
    </row>
    <row r="18" spans="1:7" s="1" customFormat="1" ht="68.25" customHeight="1">
      <c r="A18" s="1370" t="s">
        <v>16</v>
      </c>
      <c r="B18" s="1370"/>
      <c r="C18" s="1370"/>
      <c r="D18" s="1370"/>
      <c r="E18" s="1370"/>
      <c r="F18" s="1370"/>
      <c r="G18" s="1370"/>
    </row>
    <row r="19" spans="1:7" s="1" customFormat="1">
      <c r="A19" s="1370"/>
      <c r="B19" s="1370"/>
      <c r="C19" s="1370"/>
      <c r="D19" s="1370"/>
      <c r="E19" s="1370"/>
      <c r="F19" s="1370"/>
      <c r="G19" s="1370"/>
    </row>
    <row r="20" spans="1:7" s="1" customFormat="1">
      <c r="A20" s="1372" t="s">
        <v>153</v>
      </c>
      <c r="B20" s="1372"/>
      <c r="C20" s="1372"/>
      <c r="D20" s="1372"/>
      <c r="E20" s="1372"/>
      <c r="F20" s="1372"/>
      <c r="G20" s="1372"/>
    </row>
    <row r="21" spans="1:7" s="1" customFormat="1" ht="29.25" customHeight="1">
      <c r="A21" s="1370" t="s">
        <v>17</v>
      </c>
      <c r="B21" s="1370"/>
      <c r="C21" s="1370"/>
      <c r="D21" s="1370"/>
      <c r="E21" s="1370"/>
      <c r="F21" s="1370"/>
      <c r="G21" s="1370"/>
    </row>
    <row r="22" spans="1:7" s="1" customFormat="1" ht="132.75" customHeight="1">
      <c r="A22" s="1370" t="s">
        <v>146</v>
      </c>
      <c r="B22" s="1370"/>
      <c r="C22" s="1370"/>
      <c r="D22" s="1370"/>
      <c r="E22" s="1370"/>
      <c r="F22" s="1370"/>
      <c r="G22" s="1370"/>
    </row>
    <row r="23" spans="1:7" s="1" customFormat="1" ht="36.75" customHeight="1">
      <c r="A23" s="1370" t="s">
        <v>18</v>
      </c>
      <c r="B23" s="1370"/>
      <c r="C23" s="1370"/>
      <c r="D23" s="1370"/>
      <c r="E23" s="1370"/>
      <c r="F23" s="1370"/>
      <c r="G23" s="1370"/>
    </row>
    <row r="24" spans="1:7" s="1" customFormat="1" ht="33" customHeight="1">
      <c r="A24" s="1370" t="s">
        <v>19</v>
      </c>
      <c r="B24" s="1370"/>
      <c r="C24" s="1370"/>
      <c r="D24" s="1370"/>
      <c r="E24" s="1370"/>
      <c r="F24" s="1370"/>
      <c r="G24" s="1370"/>
    </row>
    <row r="25" spans="1:7" s="1" customFormat="1">
      <c r="A25" s="1370" t="s">
        <v>20</v>
      </c>
      <c r="B25" s="1370"/>
      <c r="C25" s="1370"/>
      <c r="D25" s="1370"/>
      <c r="E25" s="1370"/>
      <c r="F25" s="1370"/>
      <c r="G25" s="1370"/>
    </row>
    <row r="26" spans="1:7" s="1" customFormat="1" ht="75" customHeight="1">
      <c r="A26" s="1370" t="s">
        <v>21</v>
      </c>
      <c r="B26" s="1370"/>
      <c r="C26" s="1370"/>
      <c r="D26" s="1370"/>
      <c r="E26" s="1370"/>
      <c r="F26" s="1370"/>
      <c r="G26" s="1370"/>
    </row>
    <row r="27" spans="1:7" s="1" customFormat="1" ht="40.5" customHeight="1">
      <c r="A27" s="1370" t="s">
        <v>22</v>
      </c>
      <c r="B27" s="1370"/>
      <c r="C27" s="1370"/>
      <c r="D27" s="1370"/>
      <c r="E27" s="1370"/>
      <c r="F27" s="1370"/>
      <c r="G27" s="1370"/>
    </row>
    <row r="28" spans="1:7" s="1" customFormat="1" ht="54.75" customHeight="1">
      <c r="A28" s="1370" t="s">
        <v>23</v>
      </c>
      <c r="B28" s="1370"/>
      <c r="C28" s="1370"/>
      <c r="D28" s="1370"/>
      <c r="E28" s="1370"/>
      <c r="F28" s="1370"/>
      <c r="G28" s="1370"/>
    </row>
    <row r="29" spans="1:7" s="1" customFormat="1" ht="39.75" customHeight="1">
      <c r="A29" s="1370" t="s">
        <v>24</v>
      </c>
      <c r="B29" s="1370"/>
      <c r="C29" s="1370"/>
      <c r="D29" s="1370"/>
      <c r="E29" s="1370"/>
      <c r="F29" s="1370"/>
      <c r="G29" s="1370"/>
    </row>
    <row r="30" spans="1:7" s="1" customFormat="1" ht="69.75" customHeight="1">
      <c r="A30" s="1370" t="s">
        <v>25</v>
      </c>
      <c r="B30" s="1370"/>
      <c r="C30" s="1370"/>
      <c r="D30" s="1370"/>
      <c r="E30" s="1370"/>
      <c r="F30" s="1370"/>
      <c r="G30" s="1370"/>
    </row>
    <row r="31" spans="1:7" s="1" customFormat="1">
      <c r="A31" s="1370" t="s">
        <v>26</v>
      </c>
      <c r="B31" s="1370"/>
      <c r="C31" s="1370"/>
      <c r="D31" s="1370"/>
      <c r="E31" s="1370"/>
      <c r="F31" s="1370"/>
      <c r="G31" s="1370"/>
    </row>
    <row r="32" spans="1:7" s="1" customFormat="1">
      <c r="A32" s="1370" t="s">
        <v>27</v>
      </c>
      <c r="B32" s="1370"/>
      <c r="C32" s="1370"/>
      <c r="D32" s="1370"/>
      <c r="E32" s="1370"/>
      <c r="F32" s="1370"/>
      <c r="G32" s="1370"/>
    </row>
    <row r="33" spans="1:7" s="1" customFormat="1">
      <c r="A33" s="1370" t="s">
        <v>28</v>
      </c>
      <c r="B33" s="1370"/>
      <c r="C33" s="1370"/>
      <c r="D33" s="1370"/>
      <c r="E33" s="1370"/>
      <c r="F33" s="1370"/>
      <c r="G33" s="1370"/>
    </row>
    <row r="34" spans="1:7" s="1" customFormat="1">
      <c r="A34" s="1370" t="s">
        <v>29</v>
      </c>
      <c r="B34" s="1370"/>
      <c r="C34" s="1370"/>
      <c r="D34" s="1370"/>
      <c r="E34" s="1370"/>
      <c r="F34" s="1370"/>
      <c r="G34" s="1370"/>
    </row>
    <row r="35" spans="1:7" s="1" customFormat="1">
      <c r="A35" s="1370" t="s">
        <v>30</v>
      </c>
      <c r="B35" s="1370"/>
      <c r="C35" s="1370"/>
      <c r="D35" s="1370"/>
      <c r="E35" s="1370"/>
      <c r="F35" s="1370"/>
      <c r="G35" s="1370"/>
    </row>
    <row r="36" spans="1:7" s="1" customFormat="1">
      <c r="A36" s="1370"/>
      <c r="B36" s="1370"/>
      <c r="C36" s="1370"/>
      <c r="D36" s="1370"/>
      <c r="E36" s="1370"/>
      <c r="F36" s="1370"/>
      <c r="G36" s="1370"/>
    </row>
    <row r="37" spans="1:7" s="1" customFormat="1">
      <c r="A37" s="1372" t="s">
        <v>31</v>
      </c>
      <c r="B37" s="1372"/>
      <c r="C37" s="1372"/>
      <c r="D37" s="1372"/>
      <c r="E37" s="1372"/>
      <c r="F37" s="1372"/>
      <c r="G37" s="1372"/>
    </row>
    <row r="38" spans="1:7" s="1" customFormat="1" ht="102.75" customHeight="1">
      <c r="A38" s="1370" t="s">
        <v>32</v>
      </c>
      <c r="B38" s="1370"/>
      <c r="C38" s="1370"/>
      <c r="D38" s="1370"/>
      <c r="E38" s="1370"/>
      <c r="F38" s="1370"/>
      <c r="G38" s="1370"/>
    </row>
    <row r="39" spans="1:7" s="1" customFormat="1" ht="219.75" customHeight="1">
      <c r="A39" s="1370" t="s">
        <v>147</v>
      </c>
      <c r="B39" s="1370"/>
      <c r="C39" s="1370"/>
      <c r="D39" s="1370"/>
      <c r="E39" s="1370"/>
      <c r="F39" s="1370"/>
      <c r="G39" s="1370"/>
    </row>
    <row r="40" spans="1:7" s="1" customFormat="1">
      <c r="A40" s="1370" t="s">
        <v>33</v>
      </c>
      <c r="B40" s="1370"/>
      <c r="C40" s="1370"/>
      <c r="D40" s="1370"/>
      <c r="E40" s="1370"/>
      <c r="F40" s="1370"/>
      <c r="G40" s="1370"/>
    </row>
    <row r="41" spans="1:7" s="1" customFormat="1">
      <c r="A41" s="1370" t="s">
        <v>34</v>
      </c>
      <c r="B41" s="1370"/>
      <c r="C41" s="1370"/>
      <c r="D41" s="1370"/>
      <c r="E41" s="1370"/>
      <c r="F41" s="1370"/>
      <c r="G41" s="1370"/>
    </row>
    <row r="42" spans="1:7" s="1" customFormat="1">
      <c r="A42" s="1370" t="s">
        <v>35</v>
      </c>
      <c r="B42" s="1370"/>
      <c r="C42" s="1370"/>
      <c r="D42" s="1370"/>
      <c r="E42" s="1370"/>
      <c r="F42" s="1370"/>
      <c r="G42" s="1370"/>
    </row>
    <row r="43" spans="1:7" s="1" customFormat="1">
      <c r="A43" s="1370" t="s">
        <v>36</v>
      </c>
      <c r="B43" s="1370"/>
      <c r="C43" s="1370"/>
      <c r="D43" s="1370"/>
      <c r="E43" s="1370"/>
      <c r="F43" s="1370"/>
      <c r="G43" s="1370"/>
    </row>
    <row r="44" spans="1:7" s="1" customFormat="1">
      <c r="A44" s="1370" t="s">
        <v>37</v>
      </c>
      <c r="B44" s="1370"/>
      <c r="C44" s="1370"/>
      <c r="D44" s="1370"/>
      <c r="E44" s="1370"/>
      <c r="F44" s="1370"/>
      <c r="G44" s="1370"/>
    </row>
    <row r="45" spans="1:7" s="1" customFormat="1">
      <c r="A45" s="1370" t="s">
        <v>38</v>
      </c>
      <c r="B45" s="1370"/>
      <c r="C45" s="1370"/>
      <c r="D45" s="1370"/>
      <c r="E45" s="1370"/>
      <c r="F45" s="1370"/>
      <c r="G45" s="1370"/>
    </row>
    <row r="46" spans="1:7" s="1" customFormat="1">
      <c r="A46" s="1370" t="s">
        <v>39</v>
      </c>
      <c r="B46" s="1370"/>
      <c r="C46" s="1370"/>
      <c r="D46" s="1370"/>
      <c r="E46" s="1370"/>
      <c r="F46" s="1370"/>
      <c r="G46" s="1370"/>
    </row>
    <row r="47" spans="1:7" s="1" customFormat="1">
      <c r="A47" s="1370" t="s">
        <v>40</v>
      </c>
      <c r="B47" s="1370"/>
      <c r="C47" s="1370"/>
      <c r="D47" s="1370"/>
      <c r="E47" s="1370"/>
      <c r="F47" s="1370"/>
      <c r="G47" s="1370"/>
    </row>
    <row r="48" spans="1:7" s="1" customFormat="1">
      <c r="A48" s="1370" t="s">
        <v>41</v>
      </c>
      <c r="B48" s="1370"/>
      <c r="C48" s="1370"/>
      <c r="D48" s="1370"/>
      <c r="E48" s="1370"/>
      <c r="F48" s="1370"/>
      <c r="G48" s="1370"/>
    </row>
    <row r="49" spans="1:7" s="1" customFormat="1">
      <c r="A49" s="1370" t="s">
        <v>42</v>
      </c>
      <c r="B49" s="1370"/>
      <c r="C49" s="1370"/>
      <c r="D49" s="1370"/>
      <c r="E49" s="1370"/>
      <c r="F49" s="1370"/>
      <c r="G49" s="1370"/>
    </row>
    <row r="50" spans="1:7" s="1" customFormat="1">
      <c r="A50" s="1370" t="s">
        <v>43</v>
      </c>
      <c r="B50" s="1370"/>
      <c r="C50" s="1370"/>
      <c r="D50" s="1370"/>
      <c r="E50" s="1370"/>
      <c r="F50" s="1370"/>
      <c r="G50" s="1370"/>
    </row>
    <row r="51" spans="1:7" s="1" customFormat="1">
      <c r="A51" s="1370" t="s">
        <v>44</v>
      </c>
      <c r="B51" s="1370"/>
      <c r="C51" s="1370"/>
      <c r="D51" s="1370"/>
      <c r="E51" s="1370"/>
      <c r="F51" s="1370"/>
      <c r="G51" s="1370"/>
    </row>
    <row r="52" spans="1:7" s="1" customFormat="1">
      <c r="A52" s="1370" t="s">
        <v>45</v>
      </c>
      <c r="B52" s="1370"/>
      <c r="C52" s="1370"/>
      <c r="D52" s="1370"/>
      <c r="E52" s="1370"/>
      <c r="F52" s="1370"/>
      <c r="G52" s="1370"/>
    </row>
    <row r="53" spans="1:7" s="1" customFormat="1">
      <c r="A53" s="1370" t="s">
        <v>46</v>
      </c>
      <c r="B53" s="1370"/>
      <c r="C53" s="1370"/>
      <c r="D53" s="1370"/>
      <c r="E53" s="1370"/>
      <c r="F53" s="1370"/>
      <c r="G53" s="1370"/>
    </row>
    <row r="54" spans="1:7" s="1" customFormat="1">
      <c r="A54" s="1370" t="s">
        <v>47</v>
      </c>
      <c r="B54" s="1370"/>
      <c r="C54" s="1370"/>
      <c r="D54" s="1370"/>
      <c r="E54" s="1370"/>
      <c r="F54" s="1370"/>
      <c r="G54" s="1370"/>
    </row>
    <row r="55" spans="1:7" s="1" customFormat="1">
      <c r="A55" s="1370" t="s">
        <v>48</v>
      </c>
      <c r="B55" s="1370"/>
      <c r="C55" s="1370"/>
      <c r="D55" s="1370"/>
      <c r="E55" s="1370"/>
      <c r="F55" s="1370"/>
      <c r="G55" s="1370"/>
    </row>
    <row r="56" spans="1:7" s="1" customFormat="1">
      <c r="A56" s="1370" t="s">
        <v>49</v>
      </c>
      <c r="B56" s="1370"/>
      <c r="C56" s="1370"/>
      <c r="D56" s="1370"/>
      <c r="E56" s="1370"/>
      <c r="F56" s="1370"/>
      <c r="G56" s="1370"/>
    </row>
    <row r="57" spans="1:7" s="1" customFormat="1">
      <c r="A57" s="1370" t="s">
        <v>50</v>
      </c>
      <c r="B57" s="1370"/>
      <c r="C57" s="1370"/>
      <c r="D57" s="1370"/>
      <c r="E57" s="1370"/>
      <c r="F57" s="1370"/>
      <c r="G57" s="1370"/>
    </row>
    <row r="58" spans="1:7" s="1" customFormat="1">
      <c r="A58" s="1370"/>
      <c r="B58" s="1370"/>
      <c r="C58" s="1370"/>
      <c r="D58" s="1370"/>
      <c r="E58" s="1370"/>
      <c r="F58" s="1370"/>
      <c r="G58" s="1370"/>
    </row>
    <row r="59" spans="1:7" s="1" customFormat="1">
      <c r="A59" s="1372" t="s">
        <v>158</v>
      </c>
      <c r="B59" s="1372"/>
      <c r="C59" s="1372"/>
      <c r="D59" s="1372"/>
      <c r="E59" s="1372"/>
      <c r="F59" s="1372"/>
      <c r="G59" s="1372"/>
    </row>
    <row r="60" spans="1:7" s="1" customFormat="1">
      <c r="A60" s="1370" t="s">
        <v>51</v>
      </c>
      <c r="B60" s="1370"/>
      <c r="C60" s="1370"/>
      <c r="D60" s="1370"/>
      <c r="E60" s="1370"/>
      <c r="F60" s="1370"/>
      <c r="G60" s="1370"/>
    </row>
    <row r="61" spans="1:7" s="1" customFormat="1" ht="352.5" customHeight="1">
      <c r="A61" s="1370" t="s">
        <v>137</v>
      </c>
      <c r="B61" s="1370"/>
      <c r="C61" s="1370"/>
      <c r="D61" s="1370"/>
      <c r="E61" s="1370"/>
      <c r="F61" s="1370"/>
      <c r="G61" s="1370"/>
    </row>
    <row r="62" spans="1:7" s="1" customFormat="1" ht="175.5" customHeight="1">
      <c r="A62" s="1370" t="s">
        <v>136</v>
      </c>
      <c r="B62" s="1370"/>
      <c r="C62" s="1370"/>
      <c r="D62" s="1370"/>
      <c r="E62" s="1370"/>
      <c r="F62" s="1370"/>
      <c r="G62" s="1370"/>
    </row>
    <row r="63" spans="1:7" s="1" customFormat="1" ht="267" customHeight="1">
      <c r="A63" s="1370" t="s">
        <v>138</v>
      </c>
      <c r="B63" s="1370"/>
      <c r="C63" s="1370"/>
      <c r="D63" s="1370"/>
      <c r="E63" s="1370"/>
      <c r="F63" s="1370"/>
      <c r="G63" s="1370"/>
    </row>
    <row r="64" spans="1:7" s="1" customFormat="1" ht="285" customHeight="1">
      <c r="A64" s="1370" t="s">
        <v>139</v>
      </c>
      <c r="B64" s="1370"/>
      <c r="C64" s="1370"/>
      <c r="D64" s="1370"/>
      <c r="E64" s="1370"/>
      <c r="F64" s="1370"/>
      <c r="G64" s="1370"/>
    </row>
    <row r="65" spans="1:7" s="1" customFormat="1" ht="32.25" customHeight="1">
      <c r="A65" s="1370" t="s">
        <v>159</v>
      </c>
      <c r="B65" s="1370"/>
      <c r="C65" s="1370"/>
      <c r="D65" s="1370"/>
      <c r="E65" s="1370"/>
      <c r="F65" s="1370"/>
      <c r="G65" s="1370"/>
    </row>
    <row r="66" spans="1:7" s="1" customFormat="1">
      <c r="A66" s="1370"/>
      <c r="B66" s="1370"/>
      <c r="C66" s="1370"/>
      <c r="D66" s="1370"/>
      <c r="E66" s="1370"/>
      <c r="F66" s="1370"/>
      <c r="G66" s="1370"/>
    </row>
    <row r="67" spans="1:7" s="1" customFormat="1">
      <c r="A67" s="1372" t="s">
        <v>52</v>
      </c>
      <c r="B67" s="1372"/>
      <c r="C67" s="1372"/>
      <c r="D67" s="1372"/>
      <c r="E67" s="1372"/>
      <c r="F67" s="1372"/>
      <c r="G67" s="1372"/>
    </row>
    <row r="68" spans="1:7" s="1" customFormat="1" ht="33.75" customHeight="1">
      <c r="A68" s="1370" t="s">
        <v>53</v>
      </c>
      <c r="B68" s="1370"/>
      <c r="C68" s="1370"/>
      <c r="D68" s="1370"/>
      <c r="E68" s="1370"/>
      <c r="F68" s="1370"/>
      <c r="G68" s="1370"/>
    </row>
    <row r="69" spans="1:7" s="1" customFormat="1" ht="153.75" customHeight="1">
      <c r="A69" s="1370" t="s">
        <v>54</v>
      </c>
      <c r="B69" s="1370"/>
      <c r="C69" s="1370"/>
      <c r="D69" s="1370"/>
      <c r="E69" s="1370"/>
      <c r="F69" s="1370"/>
      <c r="G69" s="1370"/>
    </row>
    <row r="70" spans="1:7" s="1" customFormat="1">
      <c r="A70" s="1370" t="s">
        <v>55</v>
      </c>
      <c r="B70" s="1370"/>
      <c r="C70" s="1370"/>
      <c r="D70" s="1370"/>
      <c r="E70" s="1370"/>
      <c r="F70" s="1370"/>
      <c r="G70" s="1370"/>
    </row>
    <row r="71" spans="1:7" s="1" customFormat="1">
      <c r="A71" s="1370" t="s">
        <v>56</v>
      </c>
      <c r="B71" s="1370"/>
      <c r="C71" s="1370"/>
      <c r="D71" s="1370"/>
      <c r="E71" s="1370"/>
      <c r="F71" s="1370"/>
      <c r="G71" s="1370"/>
    </row>
    <row r="72" spans="1:7" s="1" customFormat="1">
      <c r="A72" s="1370" t="s">
        <v>57</v>
      </c>
      <c r="B72" s="1370"/>
      <c r="C72" s="1370"/>
      <c r="D72" s="1370"/>
      <c r="E72" s="1370"/>
      <c r="F72" s="1370"/>
      <c r="G72" s="1370"/>
    </row>
    <row r="73" spans="1:7" s="1" customFormat="1" ht="18.75" customHeight="1">
      <c r="A73" s="1370" t="s">
        <v>58</v>
      </c>
      <c r="B73" s="1370"/>
      <c r="C73" s="1370"/>
      <c r="D73" s="1370"/>
      <c r="E73" s="1370"/>
      <c r="F73" s="1370"/>
      <c r="G73" s="1370"/>
    </row>
    <row r="74" spans="1:7" s="1" customFormat="1">
      <c r="A74" s="1370" t="s">
        <v>59</v>
      </c>
      <c r="B74" s="1370"/>
      <c r="C74" s="1370"/>
      <c r="D74" s="1370"/>
      <c r="E74" s="1370"/>
      <c r="F74" s="1370"/>
      <c r="G74" s="1370"/>
    </row>
    <row r="75" spans="1:7" s="10" customFormat="1">
      <c r="A75" s="1370" t="s">
        <v>60</v>
      </c>
      <c r="B75" s="1370"/>
      <c r="C75" s="1370"/>
      <c r="D75" s="1370"/>
      <c r="E75" s="1370"/>
      <c r="F75" s="1370"/>
      <c r="G75" s="1370"/>
    </row>
    <row r="76" spans="1:7" s="10" customFormat="1">
      <c r="A76" s="1370"/>
      <c r="B76" s="1370"/>
      <c r="C76" s="1370"/>
      <c r="D76" s="1370"/>
      <c r="E76" s="1370"/>
      <c r="F76" s="1370"/>
      <c r="G76" s="1370"/>
    </row>
    <row r="77" spans="1:7" s="1" customFormat="1" ht="34.5" customHeight="1">
      <c r="A77" s="1370" t="s">
        <v>53</v>
      </c>
      <c r="B77" s="1370"/>
      <c r="C77" s="1370"/>
      <c r="D77" s="1370"/>
      <c r="E77" s="1370"/>
      <c r="F77" s="1370"/>
      <c r="G77" s="1370"/>
    </row>
    <row r="78" spans="1:7" s="1" customFormat="1" ht="33" customHeight="1">
      <c r="A78" s="1370" t="s">
        <v>61</v>
      </c>
      <c r="B78" s="1370"/>
      <c r="C78" s="1370"/>
      <c r="D78" s="1370"/>
      <c r="E78" s="1370"/>
      <c r="F78" s="1370"/>
      <c r="G78" s="1370"/>
    </row>
    <row r="79" spans="1:7" s="1" customFormat="1">
      <c r="A79" s="1370" t="s">
        <v>62</v>
      </c>
      <c r="B79" s="1370"/>
      <c r="C79" s="1370"/>
      <c r="D79" s="1370"/>
      <c r="E79" s="1370"/>
      <c r="F79" s="1370"/>
      <c r="G79" s="1370"/>
    </row>
    <row r="80" spans="1:7" s="10" customFormat="1" ht="36" customHeight="1">
      <c r="A80" s="1370" t="s">
        <v>63</v>
      </c>
      <c r="B80" s="1370"/>
      <c r="C80" s="1370"/>
      <c r="D80" s="1370"/>
      <c r="E80" s="1370"/>
      <c r="F80" s="1370"/>
      <c r="G80" s="1370"/>
    </row>
    <row r="81" spans="1:7" s="10" customFormat="1">
      <c r="A81" s="1370" t="s">
        <v>64</v>
      </c>
      <c r="B81" s="1370"/>
      <c r="C81" s="1370"/>
      <c r="D81" s="1370"/>
      <c r="E81" s="1370"/>
      <c r="F81" s="1370"/>
      <c r="G81" s="1370"/>
    </row>
    <row r="82" spans="1:7" s="10" customFormat="1">
      <c r="A82" s="1370" t="s">
        <v>65</v>
      </c>
      <c r="B82" s="1370"/>
      <c r="C82" s="1370"/>
      <c r="D82" s="1370"/>
      <c r="E82" s="1370"/>
      <c r="F82" s="1370"/>
      <c r="G82" s="1370"/>
    </row>
    <row r="83" spans="1:7" s="10" customFormat="1">
      <c r="A83" s="1370" t="s">
        <v>66</v>
      </c>
      <c r="B83" s="1370"/>
      <c r="C83" s="1370"/>
      <c r="D83" s="1370"/>
      <c r="E83" s="1370"/>
      <c r="F83" s="1370"/>
      <c r="G83" s="1370"/>
    </row>
    <row r="84" spans="1:7" s="1" customFormat="1">
      <c r="A84" s="1370" t="s">
        <v>67</v>
      </c>
      <c r="B84" s="1370"/>
      <c r="C84" s="1370"/>
      <c r="D84" s="1370"/>
      <c r="E84" s="1370"/>
      <c r="F84" s="1370"/>
      <c r="G84" s="1370"/>
    </row>
    <row r="85" spans="1:7" s="10" customFormat="1">
      <c r="A85" s="1370" t="s">
        <v>68</v>
      </c>
      <c r="B85" s="1370"/>
      <c r="C85" s="1370"/>
      <c r="D85" s="1370"/>
      <c r="E85" s="1370"/>
      <c r="F85" s="1370"/>
      <c r="G85" s="1370"/>
    </row>
    <row r="86" spans="1:7" s="10" customFormat="1">
      <c r="A86" s="1370" t="s">
        <v>69</v>
      </c>
      <c r="B86" s="1370"/>
      <c r="C86" s="1370"/>
      <c r="D86" s="1370"/>
      <c r="E86" s="1370"/>
      <c r="F86" s="1370"/>
      <c r="G86" s="1370"/>
    </row>
    <row r="87" spans="1:7" s="10" customFormat="1" ht="37.5" customHeight="1">
      <c r="A87" s="1370" t="s">
        <v>70</v>
      </c>
      <c r="B87" s="1370"/>
      <c r="C87" s="1370"/>
      <c r="D87" s="1370"/>
      <c r="E87" s="1370"/>
      <c r="F87" s="1370"/>
      <c r="G87" s="1370"/>
    </row>
    <row r="88" spans="1:7" s="1" customFormat="1">
      <c r="A88" s="1370" t="s">
        <v>71</v>
      </c>
      <c r="B88" s="1370"/>
      <c r="C88" s="1370"/>
      <c r="D88" s="1370"/>
      <c r="E88" s="1370"/>
      <c r="F88" s="1370"/>
      <c r="G88" s="1370"/>
    </row>
    <row r="89" spans="1:7" s="1" customFormat="1" ht="15.75" customHeight="1">
      <c r="A89" s="1370" t="s">
        <v>72</v>
      </c>
      <c r="B89" s="1370"/>
      <c r="C89" s="1370"/>
      <c r="D89" s="1370"/>
      <c r="E89" s="1370"/>
      <c r="F89" s="1370"/>
      <c r="G89" s="1370"/>
    </row>
    <row r="90" spans="1:7" s="1" customFormat="1" ht="15.75" customHeight="1">
      <c r="A90" s="1370" t="s">
        <v>73</v>
      </c>
      <c r="B90" s="1370"/>
      <c r="C90" s="1370"/>
      <c r="D90" s="1370"/>
      <c r="E90" s="1370"/>
      <c r="F90" s="1370"/>
      <c r="G90" s="1370"/>
    </row>
    <row r="91" spans="1:7" s="1" customFormat="1" ht="15.75" customHeight="1">
      <c r="A91" s="1370" t="s">
        <v>74</v>
      </c>
      <c r="B91" s="1370"/>
      <c r="C91" s="1370"/>
      <c r="D91" s="1370"/>
      <c r="E91" s="1370"/>
      <c r="F91" s="1370"/>
      <c r="G91" s="1370"/>
    </row>
    <row r="92" spans="1:7" s="1" customFormat="1" ht="96" customHeight="1">
      <c r="A92" s="1370" t="s">
        <v>75</v>
      </c>
      <c r="B92" s="1370"/>
      <c r="C92" s="1370"/>
      <c r="D92" s="1370"/>
      <c r="E92" s="1370"/>
      <c r="F92" s="1370"/>
      <c r="G92" s="1370"/>
    </row>
    <row r="93" spans="1:7" s="1" customFormat="1" ht="69.75" customHeight="1">
      <c r="A93" s="1370" t="s">
        <v>76</v>
      </c>
      <c r="B93" s="1370"/>
      <c r="C93" s="1370"/>
      <c r="D93" s="1370"/>
      <c r="E93" s="1370"/>
      <c r="F93" s="1370"/>
      <c r="G93" s="1370"/>
    </row>
    <row r="94" spans="1:7" s="1" customFormat="1">
      <c r="A94" s="1370"/>
      <c r="B94" s="1370"/>
      <c r="C94" s="1370"/>
      <c r="D94" s="1370"/>
      <c r="E94" s="1370"/>
      <c r="F94" s="1370"/>
      <c r="G94" s="1370"/>
    </row>
    <row r="95" spans="1:7" s="1" customFormat="1">
      <c r="A95" s="1372" t="s">
        <v>160</v>
      </c>
      <c r="B95" s="1372"/>
      <c r="C95" s="1372"/>
      <c r="D95" s="1372"/>
      <c r="E95" s="1372"/>
      <c r="F95" s="1372"/>
      <c r="G95" s="1372"/>
    </row>
    <row r="96" spans="1:7" s="1" customFormat="1" ht="36.75" customHeight="1">
      <c r="A96" s="1370" t="s">
        <v>53</v>
      </c>
      <c r="B96" s="1370"/>
      <c r="C96" s="1370"/>
      <c r="D96" s="1370"/>
      <c r="E96" s="1370"/>
      <c r="F96" s="1370"/>
      <c r="G96" s="1370"/>
    </row>
    <row r="97" spans="1:7" s="1" customFormat="1" ht="16.5" customHeight="1">
      <c r="A97" s="1370" t="s">
        <v>77</v>
      </c>
      <c r="B97" s="1370"/>
      <c r="C97" s="1370"/>
      <c r="D97" s="1370"/>
      <c r="E97" s="1370"/>
      <c r="F97" s="1370"/>
      <c r="G97" s="1370"/>
    </row>
    <row r="98" spans="1:7" s="1" customFormat="1">
      <c r="A98" s="1370" t="s">
        <v>78</v>
      </c>
      <c r="B98" s="1370"/>
      <c r="C98" s="1370"/>
      <c r="D98" s="1370"/>
      <c r="E98" s="1370"/>
      <c r="F98" s="1370"/>
      <c r="G98" s="1370"/>
    </row>
    <row r="99" spans="1:7" s="1" customFormat="1">
      <c r="A99" s="1370" t="s">
        <v>79</v>
      </c>
      <c r="B99" s="1370"/>
      <c r="C99" s="1370"/>
      <c r="D99" s="1370"/>
      <c r="E99" s="1370"/>
      <c r="F99" s="1370"/>
      <c r="G99" s="1370"/>
    </row>
    <row r="100" spans="1:7" s="1" customFormat="1">
      <c r="A100" s="1370" t="s">
        <v>80</v>
      </c>
      <c r="B100" s="1370"/>
      <c r="C100" s="1370"/>
      <c r="D100" s="1370"/>
      <c r="E100" s="1370"/>
      <c r="F100" s="1370"/>
      <c r="G100" s="1370"/>
    </row>
    <row r="101" spans="1:7" s="1" customFormat="1">
      <c r="A101" s="1370" t="s">
        <v>81</v>
      </c>
      <c r="B101" s="1370"/>
      <c r="C101" s="1370"/>
      <c r="D101" s="1370"/>
      <c r="E101" s="1370"/>
      <c r="F101" s="1370"/>
      <c r="G101" s="1370"/>
    </row>
    <row r="102" spans="1:7" s="1" customFormat="1">
      <c r="A102" s="1370" t="s">
        <v>82</v>
      </c>
      <c r="B102" s="1370"/>
      <c r="C102" s="1370"/>
      <c r="D102" s="1370"/>
      <c r="E102" s="1370"/>
      <c r="F102" s="1370"/>
      <c r="G102" s="1370"/>
    </row>
    <row r="103" spans="1:7" s="1" customFormat="1">
      <c r="A103" s="1370" t="s">
        <v>83</v>
      </c>
      <c r="B103" s="1370"/>
      <c r="C103" s="1370"/>
      <c r="D103" s="1370"/>
      <c r="E103" s="1370"/>
      <c r="F103" s="1370"/>
      <c r="G103" s="1370"/>
    </row>
    <row r="104" spans="1:7" s="1" customFormat="1">
      <c r="A104" s="1370" t="s">
        <v>84</v>
      </c>
      <c r="B104" s="1370"/>
      <c r="C104" s="1370"/>
      <c r="D104" s="1370"/>
      <c r="E104" s="1370"/>
      <c r="F104" s="1370"/>
      <c r="G104" s="1370"/>
    </row>
    <row r="105" spans="1:7" s="1" customFormat="1" ht="186" customHeight="1">
      <c r="A105" s="1370" t="s">
        <v>85</v>
      </c>
      <c r="B105" s="1370"/>
      <c r="C105" s="1370"/>
      <c r="D105" s="1370"/>
      <c r="E105" s="1370"/>
      <c r="F105" s="1370"/>
      <c r="G105" s="1370"/>
    </row>
    <row r="106" spans="1:7" s="1" customFormat="1">
      <c r="A106" s="1370" t="s">
        <v>86</v>
      </c>
      <c r="B106" s="1370"/>
      <c r="C106" s="1370"/>
      <c r="D106" s="1370"/>
      <c r="E106" s="1370"/>
      <c r="F106" s="1370"/>
      <c r="G106" s="1370"/>
    </row>
    <row r="107" spans="1:7" s="1" customFormat="1">
      <c r="A107" s="1370" t="s">
        <v>87</v>
      </c>
      <c r="B107" s="1370"/>
      <c r="C107" s="1370"/>
      <c r="D107" s="1370"/>
      <c r="E107" s="1370"/>
      <c r="F107" s="1370"/>
      <c r="G107" s="1370"/>
    </row>
    <row r="108" spans="1:7" s="1" customFormat="1" ht="15" customHeight="1">
      <c r="A108" s="1370" t="s">
        <v>88</v>
      </c>
      <c r="B108" s="1370"/>
      <c r="C108" s="1370"/>
      <c r="D108" s="1370"/>
      <c r="E108" s="1370"/>
      <c r="F108" s="1370"/>
      <c r="G108" s="1370"/>
    </row>
    <row r="109" spans="1:7" s="1" customFormat="1">
      <c r="A109" s="1370" t="s">
        <v>89</v>
      </c>
      <c r="B109" s="1370"/>
      <c r="C109" s="1370"/>
      <c r="D109" s="1370"/>
      <c r="E109" s="1370"/>
      <c r="F109" s="1370"/>
      <c r="G109" s="1370"/>
    </row>
    <row r="110" spans="1:7" s="1" customFormat="1">
      <c r="A110" s="1370" t="s">
        <v>90</v>
      </c>
      <c r="B110" s="1370"/>
      <c r="C110" s="1370"/>
      <c r="D110" s="1370"/>
      <c r="E110" s="1370"/>
      <c r="F110" s="1370"/>
      <c r="G110" s="1370"/>
    </row>
    <row r="111" spans="1:7" s="1" customFormat="1" ht="36.75" customHeight="1">
      <c r="A111" s="1370" t="s">
        <v>91</v>
      </c>
      <c r="B111" s="1370"/>
      <c r="C111" s="1370"/>
      <c r="D111" s="1370"/>
      <c r="E111" s="1370"/>
      <c r="F111" s="1370"/>
      <c r="G111" s="1370"/>
    </row>
    <row r="112" spans="1:7" s="1" customFormat="1">
      <c r="A112" s="1370" t="s">
        <v>92</v>
      </c>
      <c r="B112" s="1370"/>
      <c r="C112" s="1370"/>
      <c r="D112" s="1370"/>
      <c r="E112" s="1370"/>
      <c r="F112" s="1370"/>
      <c r="G112" s="1370"/>
    </row>
    <row r="113" spans="1:7" s="1" customFormat="1" ht="85.5" customHeight="1">
      <c r="A113" s="1370" t="s">
        <v>93</v>
      </c>
      <c r="B113" s="1370"/>
      <c r="C113" s="1370"/>
      <c r="D113" s="1370"/>
      <c r="E113" s="1370"/>
      <c r="F113" s="1370"/>
      <c r="G113" s="1370"/>
    </row>
    <row r="114" spans="1:7" s="1" customFormat="1">
      <c r="A114" s="1370"/>
      <c r="B114" s="1370"/>
      <c r="C114" s="1370"/>
      <c r="D114" s="1370"/>
      <c r="E114" s="1370"/>
      <c r="F114" s="1370"/>
      <c r="G114" s="1370"/>
    </row>
    <row r="115" spans="1:7" s="1" customFormat="1">
      <c r="A115" s="1372" t="s">
        <v>161</v>
      </c>
      <c r="B115" s="1372"/>
      <c r="C115" s="1372"/>
      <c r="D115" s="1372"/>
      <c r="E115" s="1372"/>
      <c r="F115" s="1372"/>
      <c r="G115" s="1372"/>
    </row>
    <row r="116" spans="1:7" s="1" customFormat="1" ht="63" customHeight="1">
      <c r="A116" s="1370" t="s">
        <v>94</v>
      </c>
      <c r="B116" s="1370"/>
      <c r="C116" s="1370"/>
      <c r="D116" s="1370"/>
      <c r="E116" s="1370"/>
      <c r="F116" s="1370"/>
      <c r="G116" s="1370"/>
    </row>
    <row r="117" spans="1:7" s="1" customFormat="1" ht="92.25" customHeight="1">
      <c r="A117" s="1370" t="s">
        <v>148</v>
      </c>
      <c r="B117" s="1370"/>
      <c r="C117" s="1370"/>
      <c r="D117" s="1370"/>
      <c r="E117" s="1370"/>
      <c r="F117" s="1370"/>
      <c r="G117" s="1370"/>
    </row>
    <row r="118" spans="1:7" s="1" customFormat="1" ht="48.75" customHeight="1">
      <c r="A118" s="1370" t="s">
        <v>95</v>
      </c>
      <c r="B118" s="1370"/>
      <c r="C118" s="1370"/>
      <c r="D118" s="1370"/>
      <c r="E118" s="1370"/>
      <c r="F118" s="1370"/>
      <c r="G118" s="1370"/>
    </row>
    <row r="119" spans="1:7" s="1" customFormat="1" ht="34.5" customHeight="1">
      <c r="A119" s="1370" t="s">
        <v>96</v>
      </c>
      <c r="B119" s="1370"/>
      <c r="C119" s="1370"/>
      <c r="D119" s="1370"/>
      <c r="E119" s="1370"/>
      <c r="F119" s="1370"/>
      <c r="G119" s="1370"/>
    </row>
    <row r="120" spans="1:7" s="1" customFormat="1">
      <c r="A120" s="1370" t="s">
        <v>97</v>
      </c>
      <c r="B120" s="1370"/>
      <c r="C120" s="1370"/>
      <c r="D120" s="1370"/>
      <c r="E120" s="1370"/>
      <c r="F120" s="1370"/>
      <c r="G120" s="1370"/>
    </row>
    <row r="121" spans="1:7" s="1" customFormat="1">
      <c r="A121" s="1370" t="s">
        <v>98</v>
      </c>
      <c r="B121" s="1370"/>
      <c r="C121" s="1370"/>
      <c r="D121" s="1370"/>
      <c r="E121" s="1370"/>
      <c r="F121" s="1370"/>
      <c r="G121" s="1370"/>
    </row>
    <row r="122" spans="1:7" s="1" customFormat="1">
      <c r="A122" s="1370" t="s">
        <v>99</v>
      </c>
      <c r="B122" s="1370"/>
      <c r="C122" s="1370"/>
      <c r="D122" s="1370"/>
      <c r="E122" s="1370"/>
      <c r="F122" s="1370"/>
      <c r="G122" s="1370"/>
    </row>
    <row r="123" spans="1:7" s="1" customFormat="1">
      <c r="A123" s="1370" t="s">
        <v>100</v>
      </c>
      <c r="B123" s="1370"/>
      <c r="C123" s="1370"/>
      <c r="D123" s="1370"/>
      <c r="E123" s="1370"/>
      <c r="F123" s="1370"/>
      <c r="G123" s="1370"/>
    </row>
    <row r="124" spans="1:7" s="1" customFormat="1" ht="43.5" customHeight="1">
      <c r="A124" s="1370" t="s">
        <v>149</v>
      </c>
      <c r="B124" s="1370"/>
      <c r="C124" s="1370"/>
      <c r="D124" s="1370"/>
      <c r="E124" s="1370"/>
      <c r="F124" s="1370"/>
      <c r="G124" s="1370"/>
    </row>
    <row r="125" spans="1:7" s="1" customFormat="1">
      <c r="A125" s="1370"/>
      <c r="B125" s="1370"/>
      <c r="C125" s="1370"/>
      <c r="D125" s="1370"/>
      <c r="E125" s="1370"/>
      <c r="F125" s="1370"/>
      <c r="G125" s="1370"/>
    </row>
    <row r="126" spans="1:7" s="1" customFormat="1">
      <c r="A126" s="1372" t="s">
        <v>162</v>
      </c>
      <c r="B126" s="1372"/>
      <c r="C126" s="1372"/>
      <c r="D126" s="1372"/>
      <c r="E126" s="1372"/>
      <c r="F126" s="1372"/>
      <c r="G126" s="1372"/>
    </row>
    <row r="127" spans="1:7" s="1" customFormat="1" ht="38.25" customHeight="1">
      <c r="A127" s="1370" t="s">
        <v>101</v>
      </c>
      <c r="B127" s="1370"/>
      <c r="C127" s="1370"/>
      <c r="D127" s="1370"/>
      <c r="E127" s="1370"/>
      <c r="F127" s="1370"/>
      <c r="G127" s="1370"/>
    </row>
    <row r="128" spans="1:7" s="1" customFormat="1">
      <c r="A128" s="1370" t="s">
        <v>97</v>
      </c>
      <c r="B128" s="1370"/>
      <c r="C128" s="1370"/>
      <c r="D128" s="1370"/>
      <c r="E128" s="1370"/>
      <c r="F128" s="1370"/>
      <c r="G128" s="1370"/>
    </row>
    <row r="129" spans="1:7" s="1" customFormat="1">
      <c r="A129" s="1370" t="s">
        <v>102</v>
      </c>
      <c r="B129" s="1370"/>
      <c r="C129" s="1370"/>
      <c r="D129" s="1370"/>
      <c r="E129" s="1370"/>
      <c r="F129" s="1370"/>
      <c r="G129" s="1370"/>
    </row>
    <row r="130" spans="1:7" s="1" customFormat="1">
      <c r="A130" s="1370" t="s">
        <v>103</v>
      </c>
      <c r="B130" s="1370"/>
      <c r="C130" s="1370"/>
      <c r="D130" s="1370"/>
      <c r="E130" s="1370"/>
      <c r="F130" s="1370"/>
      <c r="G130" s="1370"/>
    </row>
    <row r="131" spans="1:7" s="1" customFormat="1" ht="36.75" customHeight="1">
      <c r="A131" s="1370" t="s">
        <v>104</v>
      </c>
      <c r="B131" s="1370"/>
      <c r="C131" s="1370"/>
      <c r="D131" s="1370"/>
      <c r="E131" s="1370"/>
      <c r="F131" s="1370"/>
      <c r="G131" s="1370"/>
    </row>
    <row r="132" spans="1:7" s="1" customFormat="1" ht="73.5" customHeight="1">
      <c r="A132" s="1370" t="s">
        <v>150</v>
      </c>
      <c r="B132" s="1370"/>
      <c r="C132" s="1370"/>
      <c r="D132" s="1370"/>
      <c r="E132" s="1370"/>
      <c r="F132" s="1370"/>
      <c r="G132" s="1370"/>
    </row>
    <row r="133" spans="1:7" s="1" customFormat="1">
      <c r="A133" s="1370" t="s">
        <v>105</v>
      </c>
      <c r="B133" s="1370"/>
      <c r="C133" s="1370"/>
      <c r="D133" s="1370"/>
      <c r="E133" s="1370"/>
      <c r="F133" s="1370"/>
      <c r="G133" s="1370"/>
    </row>
    <row r="134" spans="1:7" s="1" customFormat="1">
      <c r="A134" s="1370" t="s">
        <v>106</v>
      </c>
      <c r="B134" s="1370"/>
      <c r="C134" s="1370"/>
      <c r="D134" s="1370"/>
      <c r="E134" s="1370"/>
      <c r="F134" s="1370"/>
      <c r="G134" s="1370"/>
    </row>
    <row r="135" spans="1:7" s="1" customFormat="1">
      <c r="A135" s="1370" t="s">
        <v>107</v>
      </c>
      <c r="B135" s="1370"/>
      <c r="C135" s="1370"/>
      <c r="D135" s="1370"/>
      <c r="E135" s="1370"/>
      <c r="F135" s="1370"/>
      <c r="G135" s="1370"/>
    </row>
    <row r="136" spans="1:7" s="1" customFormat="1">
      <c r="A136" s="1370" t="s">
        <v>108</v>
      </c>
      <c r="B136" s="1370"/>
      <c r="C136" s="1370"/>
      <c r="D136" s="1370"/>
      <c r="E136" s="1370"/>
      <c r="F136" s="1370"/>
      <c r="G136" s="1370"/>
    </row>
    <row r="137" spans="1:7" s="1" customFormat="1">
      <c r="A137" s="1370" t="s">
        <v>109</v>
      </c>
      <c r="B137" s="1370"/>
      <c r="C137" s="1370"/>
      <c r="D137" s="1370"/>
      <c r="E137" s="1370"/>
      <c r="F137" s="1370"/>
      <c r="G137" s="1370"/>
    </row>
    <row r="138" spans="1:7" s="1" customFormat="1" ht="35.25" customHeight="1">
      <c r="A138" s="1370" t="s">
        <v>149</v>
      </c>
      <c r="B138" s="1370"/>
      <c r="C138" s="1370"/>
      <c r="D138" s="1370"/>
      <c r="E138" s="1370"/>
      <c r="F138" s="1370"/>
      <c r="G138" s="1370"/>
    </row>
    <row r="139" spans="1:7" s="1" customFormat="1">
      <c r="A139" s="1370"/>
      <c r="B139" s="1370"/>
      <c r="C139" s="1370"/>
      <c r="D139" s="1370"/>
      <c r="E139" s="1370"/>
      <c r="F139" s="1370"/>
      <c r="G139" s="1370"/>
    </row>
    <row r="140" spans="1:7" s="1" customFormat="1">
      <c r="A140" s="1372" t="s">
        <v>163</v>
      </c>
      <c r="B140" s="1372"/>
      <c r="C140" s="1372"/>
      <c r="D140" s="1372"/>
      <c r="E140" s="1372"/>
      <c r="F140" s="1372"/>
      <c r="G140" s="1372"/>
    </row>
    <row r="141" spans="1:7" s="1" customFormat="1" ht="24" customHeight="1">
      <c r="A141" s="1370" t="s">
        <v>110</v>
      </c>
      <c r="B141" s="1370"/>
      <c r="C141" s="1370"/>
      <c r="D141" s="1370"/>
      <c r="E141" s="1370"/>
      <c r="F141" s="1370"/>
      <c r="G141" s="1370"/>
    </row>
    <row r="142" spans="1:7" s="1" customFormat="1" ht="37.5" customHeight="1">
      <c r="A142" s="1370" t="s">
        <v>111</v>
      </c>
      <c r="B142" s="1370"/>
      <c r="C142" s="1370"/>
      <c r="D142" s="1370"/>
      <c r="E142" s="1370"/>
      <c r="F142" s="1370"/>
      <c r="G142" s="1370"/>
    </row>
    <row r="143" spans="1:7" s="1" customFormat="1" ht="68.25" customHeight="1">
      <c r="A143" s="1370" t="s">
        <v>112</v>
      </c>
      <c r="B143" s="1370"/>
      <c r="C143" s="1370"/>
      <c r="D143" s="1370"/>
      <c r="E143" s="1370"/>
      <c r="F143" s="1370"/>
      <c r="G143" s="1370"/>
    </row>
    <row r="144" spans="1:7" s="1" customFormat="1">
      <c r="A144" s="1370" t="s">
        <v>113</v>
      </c>
      <c r="B144" s="1370"/>
      <c r="C144" s="1370"/>
      <c r="D144" s="1370"/>
      <c r="E144" s="1370"/>
      <c r="F144" s="1370"/>
      <c r="G144" s="1370"/>
    </row>
    <row r="145" spans="1:7" s="1" customFormat="1">
      <c r="A145" s="1370" t="s">
        <v>97</v>
      </c>
      <c r="B145" s="1370"/>
      <c r="C145" s="1370"/>
      <c r="D145" s="1370"/>
      <c r="E145" s="1370"/>
      <c r="F145" s="1370"/>
      <c r="G145" s="1370"/>
    </row>
    <row r="146" spans="1:7" s="1" customFormat="1">
      <c r="A146" s="1370" t="s">
        <v>114</v>
      </c>
      <c r="B146" s="1370"/>
      <c r="C146" s="1370"/>
      <c r="D146" s="1370"/>
      <c r="E146" s="1370"/>
      <c r="F146" s="1370"/>
      <c r="G146" s="1370"/>
    </row>
    <row r="147" spans="1:7" s="1" customFormat="1">
      <c r="A147" s="1370" t="s">
        <v>115</v>
      </c>
      <c r="B147" s="1370"/>
      <c r="C147" s="1370"/>
      <c r="D147" s="1370"/>
      <c r="E147" s="1370"/>
      <c r="F147" s="1370"/>
      <c r="G147" s="1370"/>
    </row>
    <row r="148" spans="1:7" s="1" customFormat="1" ht="15.75" customHeight="1">
      <c r="A148" s="1370"/>
      <c r="B148" s="1370"/>
      <c r="C148" s="1370"/>
      <c r="D148" s="1370"/>
      <c r="E148" s="1370"/>
      <c r="F148" s="1370"/>
      <c r="G148" s="1370"/>
    </row>
    <row r="149" spans="1:7" s="1" customFormat="1">
      <c r="A149" s="1372" t="s">
        <v>164</v>
      </c>
      <c r="B149" s="1372"/>
      <c r="C149" s="1372"/>
      <c r="D149" s="1372"/>
      <c r="E149" s="1372"/>
      <c r="F149" s="1372"/>
      <c r="G149" s="1372"/>
    </row>
    <row r="150" spans="1:7" s="1" customFormat="1" ht="39" customHeight="1">
      <c r="A150" s="1370" t="s">
        <v>116</v>
      </c>
      <c r="B150" s="1370"/>
      <c r="C150" s="1370"/>
      <c r="D150" s="1370"/>
      <c r="E150" s="1370"/>
      <c r="F150" s="1370"/>
      <c r="G150" s="1370"/>
    </row>
    <row r="151" spans="1:7" s="1" customFormat="1">
      <c r="A151" s="1370" t="s">
        <v>97</v>
      </c>
      <c r="B151" s="1370"/>
      <c r="C151" s="1370"/>
      <c r="D151" s="1370"/>
      <c r="E151" s="1370"/>
      <c r="F151" s="1370"/>
      <c r="G151" s="1370"/>
    </row>
    <row r="152" spans="1:7" s="1" customFormat="1">
      <c r="A152" s="1370" t="s">
        <v>117</v>
      </c>
      <c r="B152" s="1370"/>
      <c r="C152" s="1370"/>
      <c r="D152" s="1370"/>
      <c r="E152" s="1370"/>
      <c r="F152" s="1370"/>
      <c r="G152" s="1370"/>
    </row>
    <row r="153" spans="1:7" s="1" customFormat="1">
      <c r="A153" s="1370" t="s">
        <v>118</v>
      </c>
      <c r="B153" s="1370"/>
      <c r="C153" s="1370"/>
      <c r="D153" s="1370"/>
      <c r="E153" s="1370"/>
      <c r="F153" s="1370"/>
      <c r="G153" s="1370"/>
    </row>
    <row r="154" spans="1:7" s="1" customFormat="1">
      <c r="A154" s="1370" t="s">
        <v>119</v>
      </c>
      <c r="B154" s="1370"/>
      <c r="C154" s="1370"/>
      <c r="D154" s="1370"/>
      <c r="E154" s="1370"/>
      <c r="F154" s="1370"/>
      <c r="G154" s="1370"/>
    </row>
    <row r="155" spans="1:7" s="1" customFormat="1">
      <c r="A155" s="1370" t="s">
        <v>120</v>
      </c>
      <c r="B155" s="1370"/>
      <c r="C155" s="1370"/>
      <c r="D155" s="1370"/>
      <c r="E155" s="1370"/>
      <c r="F155" s="1370"/>
      <c r="G155" s="1370"/>
    </row>
    <row r="156" spans="1:7" s="1" customFormat="1">
      <c r="A156" s="1370" t="s">
        <v>121</v>
      </c>
      <c r="B156" s="1370"/>
      <c r="C156" s="1370"/>
      <c r="D156" s="1370"/>
      <c r="E156" s="1370"/>
      <c r="F156" s="1370"/>
      <c r="G156" s="1370"/>
    </row>
    <row r="157" spans="1:7" s="1" customFormat="1">
      <c r="A157" s="1370" t="s">
        <v>122</v>
      </c>
      <c r="B157" s="1370"/>
      <c r="C157" s="1370"/>
      <c r="D157" s="1370"/>
      <c r="E157" s="1370"/>
      <c r="F157" s="1370"/>
      <c r="G157" s="1370"/>
    </row>
    <row r="158" spans="1:7" s="1" customFormat="1">
      <c r="A158" s="1370" t="s">
        <v>123</v>
      </c>
      <c r="B158" s="1370"/>
      <c r="C158" s="1370"/>
      <c r="D158" s="1370"/>
      <c r="E158" s="1370"/>
      <c r="F158" s="1370"/>
      <c r="G158" s="1370"/>
    </row>
    <row r="159" spans="1:7" s="1" customFormat="1">
      <c r="A159" s="1370" t="s">
        <v>124</v>
      </c>
      <c r="B159" s="1370"/>
      <c r="C159" s="1370"/>
      <c r="D159" s="1370"/>
      <c r="E159" s="1370"/>
      <c r="F159" s="1370"/>
      <c r="G159" s="1370"/>
    </row>
    <row r="160" spans="1:7">
      <c r="A160" s="1370" t="s">
        <v>125</v>
      </c>
      <c r="B160" s="1370"/>
      <c r="C160" s="1370"/>
      <c r="D160" s="1370"/>
      <c r="E160" s="1370"/>
      <c r="F160" s="1370"/>
      <c r="G160" s="1370"/>
    </row>
    <row r="161" spans="1:7" s="1" customFormat="1">
      <c r="A161" s="1370" t="s">
        <v>126</v>
      </c>
      <c r="B161" s="1370"/>
      <c r="C161" s="1370"/>
      <c r="D161" s="1370"/>
      <c r="E161" s="1370"/>
      <c r="F161" s="1370"/>
      <c r="G161" s="1370"/>
    </row>
    <row r="162" spans="1:7" s="1" customFormat="1" ht="74.25" customHeight="1">
      <c r="A162" s="1370" t="s">
        <v>151</v>
      </c>
      <c r="B162" s="1370"/>
      <c r="C162" s="1370"/>
      <c r="D162" s="1370"/>
      <c r="E162" s="1370"/>
      <c r="F162" s="1370"/>
      <c r="G162" s="1370"/>
    </row>
    <row r="163" spans="1:7" s="1" customFormat="1" ht="140.25" customHeight="1">
      <c r="A163" s="1370" t="s">
        <v>127</v>
      </c>
      <c r="B163" s="1370"/>
      <c r="C163" s="1370"/>
      <c r="D163" s="1370"/>
      <c r="E163" s="1370"/>
      <c r="F163" s="1370"/>
      <c r="G163" s="1370"/>
    </row>
    <row r="164" spans="1:7" s="1" customFormat="1" ht="186" customHeight="1">
      <c r="A164" s="1370" t="s">
        <v>152</v>
      </c>
      <c r="B164" s="1370"/>
      <c r="C164" s="1370"/>
      <c r="D164" s="1370"/>
      <c r="E164" s="1370"/>
      <c r="F164" s="1370"/>
      <c r="G164" s="1370"/>
    </row>
    <row r="165" spans="1:7" s="1" customFormat="1">
      <c r="A165" s="1370"/>
      <c r="B165" s="1370"/>
      <c r="C165" s="1370"/>
      <c r="D165" s="1370"/>
      <c r="E165" s="1370"/>
      <c r="F165" s="1370"/>
      <c r="G165" s="1370"/>
    </row>
    <row r="166" spans="1:7" s="1" customFormat="1">
      <c r="A166" s="1372" t="s">
        <v>165</v>
      </c>
      <c r="B166" s="1372"/>
      <c r="C166" s="1372"/>
      <c r="D166" s="1372"/>
      <c r="E166" s="1372"/>
      <c r="F166" s="1372"/>
      <c r="G166" s="1372"/>
    </row>
    <row r="167" spans="1:7" s="1" customFormat="1" ht="342" customHeight="1">
      <c r="A167" s="1370" t="s">
        <v>128</v>
      </c>
      <c r="B167" s="1370"/>
      <c r="C167" s="1370"/>
      <c r="D167" s="1370"/>
      <c r="E167" s="1370"/>
      <c r="F167" s="1370"/>
      <c r="G167" s="1370"/>
    </row>
    <row r="168" spans="1:7" s="1" customFormat="1">
      <c r="A168" s="1370" t="s">
        <v>129</v>
      </c>
      <c r="B168" s="1370"/>
      <c r="C168" s="1370"/>
      <c r="D168" s="1370"/>
      <c r="E168" s="1370"/>
      <c r="F168" s="1370"/>
      <c r="G168" s="1370"/>
    </row>
    <row r="169" spans="1:7" s="1" customFormat="1">
      <c r="A169" s="1370" t="s">
        <v>130</v>
      </c>
      <c r="B169" s="1370"/>
      <c r="C169" s="1370"/>
      <c r="D169" s="1370"/>
      <c r="E169" s="1370"/>
      <c r="F169" s="1370"/>
      <c r="G169" s="1370"/>
    </row>
    <row r="170" spans="1:7" s="1" customFormat="1">
      <c r="A170" s="1370" t="s">
        <v>131</v>
      </c>
      <c r="B170" s="1370"/>
      <c r="C170" s="1370"/>
      <c r="D170" s="1370"/>
      <c r="E170" s="1370"/>
      <c r="F170" s="1370"/>
      <c r="G170" s="1370"/>
    </row>
    <row r="171" spans="1:7" s="1" customFormat="1">
      <c r="A171" s="1370" t="s">
        <v>132</v>
      </c>
      <c r="B171" s="1370"/>
      <c r="C171" s="1370"/>
      <c r="D171" s="1370"/>
      <c r="E171" s="1370"/>
      <c r="F171" s="1370"/>
      <c r="G171" s="1370"/>
    </row>
    <row r="172" spans="1:7">
      <c r="A172" s="1370" t="s">
        <v>133</v>
      </c>
      <c r="B172" s="1370"/>
      <c r="C172" s="1370"/>
      <c r="D172" s="1370"/>
      <c r="E172" s="1370"/>
      <c r="F172" s="1370"/>
      <c r="G172" s="1370"/>
    </row>
    <row r="173" spans="1:7" ht="15.75" customHeight="1">
      <c r="A173" s="1370" t="s">
        <v>134</v>
      </c>
      <c r="B173" s="1370"/>
      <c r="C173" s="1370"/>
      <c r="D173" s="1370"/>
      <c r="E173" s="1370"/>
      <c r="F173" s="1370"/>
      <c r="G173" s="1370"/>
    </row>
    <row r="174" spans="1:7" ht="18" customHeight="1">
      <c r="A174" s="1370" t="s">
        <v>135</v>
      </c>
      <c r="B174" s="1370"/>
      <c r="C174" s="1370"/>
      <c r="D174" s="1370"/>
      <c r="E174" s="1370"/>
      <c r="F174" s="1370"/>
      <c r="G174" s="1370"/>
    </row>
    <row r="175" spans="1:7">
      <c r="A175" s="2"/>
      <c r="B175" s="4"/>
      <c r="C175" s="13"/>
      <c r="D175" s="5"/>
      <c r="E175" s="3"/>
      <c r="F175" s="3"/>
      <c r="G175" s="1"/>
    </row>
    <row r="176" spans="1:7">
      <c r="A176" s="2"/>
      <c r="B176" s="4"/>
      <c r="C176" s="13"/>
      <c r="D176" s="5"/>
      <c r="E176" s="3"/>
      <c r="F176" s="3"/>
      <c r="G176" s="1"/>
    </row>
    <row r="177" spans="1:7">
      <c r="A177" s="2"/>
      <c r="B177" s="4"/>
      <c r="C177" s="13"/>
      <c r="D177" s="5"/>
      <c r="E177" s="3"/>
      <c r="F177" s="3"/>
      <c r="G177" s="1"/>
    </row>
  </sheetData>
  <mergeCells count="172">
    <mergeCell ref="A3:G3"/>
    <mergeCell ref="A4:G4"/>
    <mergeCell ref="A12:G12"/>
    <mergeCell ref="A13:G13"/>
    <mergeCell ref="A14:G14"/>
    <mergeCell ref="A15:G15"/>
    <mergeCell ref="A16:G16"/>
    <mergeCell ref="A17:G17"/>
    <mergeCell ref="A5:G5"/>
    <mergeCell ref="A7:G7"/>
    <mergeCell ref="A8:G8"/>
    <mergeCell ref="A9:G9"/>
    <mergeCell ref="A10:G10"/>
    <mergeCell ref="A11:G11"/>
    <mergeCell ref="A24:G24"/>
    <mergeCell ref="A25:G25"/>
    <mergeCell ref="A26:G26"/>
    <mergeCell ref="A27:G27"/>
    <mergeCell ref="A28:G28"/>
    <mergeCell ref="A29:G29"/>
    <mergeCell ref="A18:G18"/>
    <mergeCell ref="A19:G19"/>
    <mergeCell ref="A20:G20"/>
    <mergeCell ref="A21:G21"/>
    <mergeCell ref="A22:G22"/>
    <mergeCell ref="A23:G23"/>
    <mergeCell ref="A36:G36"/>
    <mergeCell ref="A37:G37"/>
    <mergeCell ref="A38:G38"/>
    <mergeCell ref="A39:G39"/>
    <mergeCell ref="A40:G40"/>
    <mergeCell ref="A41:G41"/>
    <mergeCell ref="A30:G30"/>
    <mergeCell ref="A31:G31"/>
    <mergeCell ref="A32:G32"/>
    <mergeCell ref="A33:G33"/>
    <mergeCell ref="A34:G34"/>
    <mergeCell ref="A35:G35"/>
    <mergeCell ref="A48:G48"/>
    <mergeCell ref="A49:G49"/>
    <mergeCell ref="A50:G50"/>
    <mergeCell ref="A51:G51"/>
    <mergeCell ref="A52:G52"/>
    <mergeCell ref="A53:G53"/>
    <mergeCell ref="A42:G42"/>
    <mergeCell ref="A43:G43"/>
    <mergeCell ref="A44:G44"/>
    <mergeCell ref="A45:G45"/>
    <mergeCell ref="A46:G46"/>
    <mergeCell ref="A47:G47"/>
    <mergeCell ref="A60:G60"/>
    <mergeCell ref="A61:G61"/>
    <mergeCell ref="A62:G62"/>
    <mergeCell ref="A63:G63"/>
    <mergeCell ref="A64:G64"/>
    <mergeCell ref="A65:G65"/>
    <mergeCell ref="A54:G54"/>
    <mergeCell ref="A55:G55"/>
    <mergeCell ref="A56:G56"/>
    <mergeCell ref="A57:G57"/>
    <mergeCell ref="A58:G58"/>
    <mergeCell ref="A59:G59"/>
    <mergeCell ref="A72:G72"/>
    <mergeCell ref="A73:G73"/>
    <mergeCell ref="A74:G74"/>
    <mergeCell ref="A75:G75"/>
    <mergeCell ref="A76:G76"/>
    <mergeCell ref="A77:G77"/>
    <mergeCell ref="A66:G66"/>
    <mergeCell ref="A67:G67"/>
    <mergeCell ref="A68:G68"/>
    <mergeCell ref="A69:G69"/>
    <mergeCell ref="A70:G70"/>
    <mergeCell ref="A71:G71"/>
    <mergeCell ref="A84:G84"/>
    <mergeCell ref="A85:G85"/>
    <mergeCell ref="A86:G86"/>
    <mergeCell ref="A87:G87"/>
    <mergeCell ref="A88:G88"/>
    <mergeCell ref="A89:G89"/>
    <mergeCell ref="A78:G78"/>
    <mergeCell ref="A79:G79"/>
    <mergeCell ref="A80:G80"/>
    <mergeCell ref="A81:G81"/>
    <mergeCell ref="A82:G82"/>
    <mergeCell ref="A83:G83"/>
    <mergeCell ref="A96:G96"/>
    <mergeCell ref="A97:G97"/>
    <mergeCell ref="A98:G98"/>
    <mergeCell ref="A99:G99"/>
    <mergeCell ref="A100:G100"/>
    <mergeCell ref="A101:G101"/>
    <mergeCell ref="A90:G90"/>
    <mergeCell ref="A91:G91"/>
    <mergeCell ref="A92:G92"/>
    <mergeCell ref="A93:G93"/>
    <mergeCell ref="A94:G94"/>
    <mergeCell ref="A95:G95"/>
    <mergeCell ref="A108:G108"/>
    <mergeCell ref="A109:G109"/>
    <mergeCell ref="A110:G110"/>
    <mergeCell ref="A111:G111"/>
    <mergeCell ref="A112:G112"/>
    <mergeCell ref="A113:G113"/>
    <mergeCell ref="A102:G102"/>
    <mergeCell ref="A103:G103"/>
    <mergeCell ref="A104:G104"/>
    <mergeCell ref="A105:G105"/>
    <mergeCell ref="A106:G106"/>
    <mergeCell ref="A107:G107"/>
    <mergeCell ref="A120:G120"/>
    <mergeCell ref="A121:G121"/>
    <mergeCell ref="A122:G122"/>
    <mergeCell ref="A123:G123"/>
    <mergeCell ref="A124:G124"/>
    <mergeCell ref="A125:G125"/>
    <mergeCell ref="A114:G114"/>
    <mergeCell ref="A115:G115"/>
    <mergeCell ref="A116:G116"/>
    <mergeCell ref="A117:G117"/>
    <mergeCell ref="A118:G118"/>
    <mergeCell ref="A119:G119"/>
    <mergeCell ref="A132:G132"/>
    <mergeCell ref="A133:G133"/>
    <mergeCell ref="A134:G134"/>
    <mergeCell ref="A135:G135"/>
    <mergeCell ref="A136:G136"/>
    <mergeCell ref="A137:G137"/>
    <mergeCell ref="A126:G126"/>
    <mergeCell ref="A127:G127"/>
    <mergeCell ref="A128:G128"/>
    <mergeCell ref="A129:G129"/>
    <mergeCell ref="A130:G130"/>
    <mergeCell ref="A131:G131"/>
    <mergeCell ref="A154:G154"/>
    <mergeCell ref="A155:G155"/>
    <mergeCell ref="A144:G144"/>
    <mergeCell ref="A145:G145"/>
    <mergeCell ref="A146:G146"/>
    <mergeCell ref="A147:G147"/>
    <mergeCell ref="A148:G148"/>
    <mergeCell ref="A149:G149"/>
    <mergeCell ref="A138:G138"/>
    <mergeCell ref="A139:G139"/>
    <mergeCell ref="A140:G140"/>
    <mergeCell ref="A141:G141"/>
    <mergeCell ref="A142:G142"/>
    <mergeCell ref="A143:G143"/>
    <mergeCell ref="A174:G174"/>
    <mergeCell ref="A6:G6"/>
    <mergeCell ref="A168:G168"/>
    <mergeCell ref="A169:G169"/>
    <mergeCell ref="A170:G170"/>
    <mergeCell ref="A171:G171"/>
    <mergeCell ref="A172:G172"/>
    <mergeCell ref="A173:G173"/>
    <mergeCell ref="A162:G162"/>
    <mergeCell ref="A163:G163"/>
    <mergeCell ref="A164:G164"/>
    <mergeCell ref="A165:G165"/>
    <mergeCell ref="A166:G166"/>
    <mergeCell ref="A167:G167"/>
    <mergeCell ref="A156:G156"/>
    <mergeCell ref="A157:G157"/>
    <mergeCell ref="A158:G158"/>
    <mergeCell ref="A159:G159"/>
    <mergeCell ref="A160:G160"/>
    <mergeCell ref="A161:G161"/>
    <mergeCell ref="A150:G150"/>
    <mergeCell ref="A151:G151"/>
    <mergeCell ref="A152:G152"/>
    <mergeCell ref="A153:G153"/>
  </mergeCells>
  <pageMargins left="0.70866141732283472" right="0.70866141732283472" top="0.74803149606299213" bottom="0.74803149606299213" header="0.31496062992125984" footer="0.31496062992125984"/>
  <pageSetup paperSize="9"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42E50-8966-4968-AE13-C75F70CF9FD1}">
  <dimension ref="A1:IV693"/>
  <sheetViews>
    <sheetView showZeros="0" view="pageLayout" topLeftCell="A460" zoomScale="115" zoomScaleNormal="130" zoomScalePageLayoutView="115" workbookViewId="0">
      <selection activeCell="B23" sqref="B23"/>
    </sheetView>
  </sheetViews>
  <sheetFormatPr defaultColWidth="9.1796875" defaultRowHeight="12.5"/>
  <cols>
    <col min="1" max="1" width="5.453125" style="411" customWidth="1"/>
    <col min="2" max="2" width="56" style="411" customWidth="1"/>
    <col min="3" max="3" width="7.453125" style="411" customWidth="1"/>
    <col min="4" max="4" width="7.1796875" style="788" customWidth="1"/>
    <col min="5" max="5" width="9" style="698" customWidth="1"/>
    <col min="6" max="6" width="10.7265625" style="411" customWidth="1"/>
    <col min="7" max="16384" width="9.1796875" style="411"/>
  </cols>
  <sheetData>
    <row r="1" spans="1:2" s="397" customFormat="1" ht="18">
      <c r="A1" s="395"/>
      <c r="B1" s="396" t="s">
        <v>1399</v>
      </c>
    </row>
    <row r="2" spans="1:2" s="397" customFormat="1" ht="18">
      <c r="A2" s="395"/>
      <c r="B2" s="396" t="s">
        <v>1400</v>
      </c>
    </row>
    <row r="3" spans="1:2" s="397" customFormat="1" ht="15.5">
      <c r="A3" s="398"/>
      <c r="B3" s="399"/>
    </row>
    <row r="4" spans="1:2" s="397" customFormat="1" ht="62.5">
      <c r="A4" s="400" t="s">
        <v>1388</v>
      </c>
      <c r="B4" s="401" t="s">
        <v>1401</v>
      </c>
    </row>
    <row r="5" spans="1:2" s="397" customFormat="1" ht="25">
      <c r="A5" s="400" t="s">
        <v>1389</v>
      </c>
      <c r="B5" s="401" t="s">
        <v>1402</v>
      </c>
    </row>
    <row r="6" spans="1:2" s="397" customFormat="1" ht="37.5">
      <c r="A6" s="400" t="s">
        <v>1390</v>
      </c>
      <c r="B6" s="402" t="s">
        <v>1403</v>
      </c>
    </row>
    <row r="7" spans="1:2" s="397" customFormat="1" ht="50">
      <c r="A7" s="400" t="s">
        <v>1391</v>
      </c>
      <c r="B7" s="402" t="s">
        <v>1404</v>
      </c>
    </row>
    <row r="8" spans="1:2" s="397" customFormat="1" ht="37.5">
      <c r="A8" s="400" t="s">
        <v>1392</v>
      </c>
      <c r="B8" s="402" t="s">
        <v>1405</v>
      </c>
    </row>
    <row r="9" spans="1:2" s="397" customFormat="1" ht="25">
      <c r="A9" s="400" t="s">
        <v>1393</v>
      </c>
      <c r="B9" s="402" t="s">
        <v>1406</v>
      </c>
    </row>
    <row r="10" spans="1:2" s="397" customFormat="1" ht="75">
      <c r="A10" s="400" t="s">
        <v>1394</v>
      </c>
      <c r="B10" s="403" t="s">
        <v>1407</v>
      </c>
    </row>
    <row r="11" spans="1:2" s="397" customFormat="1" ht="37.5">
      <c r="A11" s="400" t="s">
        <v>1395</v>
      </c>
      <c r="B11" s="402" t="s">
        <v>1408</v>
      </c>
    </row>
    <row r="12" spans="1:2" s="397" customFormat="1" ht="75">
      <c r="A12" s="400" t="s">
        <v>1409</v>
      </c>
      <c r="B12" s="402" t="s">
        <v>1410</v>
      </c>
    </row>
    <row r="13" spans="1:2" s="397" customFormat="1" ht="75">
      <c r="A13" s="400" t="s">
        <v>458</v>
      </c>
      <c r="B13" s="403" t="s">
        <v>1411</v>
      </c>
    </row>
    <row r="14" spans="1:2" s="397" customFormat="1" ht="50">
      <c r="A14" s="400" t="s">
        <v>360</v>
      </c>
      <c r="B14" s="402" t="s">
        <v>1412</v>
      </c>
    </row>
    <row r="15" spans="1:2" s="397" customFormat="1" ht="25">
      <c r="A15" s="400" t="s">
        <v>369</v>
      </c>
      <c r="B15" s="402" t="s">
        <v>1413</v>
      </c>
    </row>
    <row r="16" spans="1:2" s="397" customFormat="1" ht="37.5">
      <c r="A16" s="400" t="s">
        <v>813</v>
      </c>
      <c r="B16" s="402" t="s">
        <v>1414</v>
      </c>
    </row>
    <row r="17" spans="1:2" s="397" customFormat="1" ht="62.5">
      <c r="A17" s="400" t="s">
        <v>1415</v>
      </c>
      <c r="B17" s="402" t="s">
        <v>1416</v>
      </c>
    </row>
    <row r="18" spans="1:2" s="397" customFormat="1" ht="50">
      <c r="A18" s="400" t="s">
        <v>1417</v>
      </c>
      <c r="B18" s="402" t="s">
        <v>1418</v>
      </c>
    </row>
    <row r="19" spans="1:2" s="397" customFormat="1" ht="100">
      <c r="A19" s="400" t="s">
        <v>1419</v>
      </c>
      <c r="B19" s="403" t="s">
        <v>1420</v>
      </c>
    </row>
    <row r="20" spans="1:2" s="397" customFormat="1" ht="25">
      <c r="A20" s="400" t="s">
        <v>1421</v>
      </c>
      <c r="B20" s="402" t="s">
        <v>1422</v>
      </c>
    </row>
    <row r="21" spans="1:2" s="397" customFormat="1" ht="37.5">
      <c r="A21" s="400"/>
      <c r="B21" s="404" t="s">
        <v>1423</v>
      </c>
    </row>
    <row r="22" spans="1:2" s="397" customFormat="1">
      <c r="A22" s="400"/>
      <c r="B22" s="402" t="s">
        <v>1424</v>
      </c>
    </row>
    <row r="23" spans="1:2" s="397" customFormat="1" ht="25">
      <c r="A23" s="400" t="s">
        <v>1425</v>
      </c>
      <c r="B23" s="402" t="s">
        <v>1426</v>
      </c>
    </row>
    <row r="24" spans="1:2" s="397" customFormat="1" ht="25">
      <c r="A24" s="400" t="s">
        <v>1427</v>
      </c>
      <c r="B24" s="402" t="s">
        <v>1428</v>
      </c>
    </row>
    <row r="25" spans="1:2" s="397" customFormat="1" ht="50">
      <c r="A25" s="400" t="s">
        <v>1429</v>
      </c>
      <c r="B25" s="402" t="s">
        <v>1430</v>
      </c>
    </row>
    <row r="26" spans="1:2" s="397" customFormat="1" ht="50">
      <c r="A26" s="400" t="s">
        <v>1431</v>
      </c>
      <c r="B26" s="403" t="s">
        <v>1432</v>
      </c>
    </row>
    <row r="27" spans="1:2" s="397" customFormat="1" ht="37.5">
      <c r="A27" s="400" t="s">
        <v>1433</v>
      </c>
      <c r="B27" s="402" t="s">
        <v>1434</v>
      </c>
    </row>
    <row r="28" spans="1:2" s="397" customFormat="1" ht="37.5">
      <c r="A28" s="400" t="s">
        <v>1435</v>
      </c>
      <c r="B28" s="402" t="s">
        <v>1436</v>
      </c>
    </row>
    <row r="29" spans="1:2" s="397" customFormat="1" ht="37.5">
      <c r="A29" s="400" t="s">
        <v>1437</v>
      </c>
      <c r="B29" s="401" t="s">
        <v>1438</v>
      </c>
    </row>
    <row r="30" spans="1:2" s="397" customFormat="1" ht="75">
      <c r="A30" s="400"/>
      <c r="B30" s="401" t="s">
        <v>1439</v>
      </c>
    </row>
    <row r="31" spans="1:2" s="397" customFormat="1" ht="50">
      <c r="A31" s="400" t="s">
        <v>1440</v>
      </c>
      <c r="B31" s="405" t="s">
        <v>1441</v>
      </c>
    </row>
    <row r="32" spans="1:2" s="397" customFormat="1" ht="87.5">
      <c r="A32" s="400" t="s">
        <v>1442</v>
      </c>
      <c r="B32" s="401" t="s">
        <v>1443</v>
      </c>
    </row>
    <row r="33" spans="1:6" s="397" customFormat="1" ht="50">
      <c r="A33" s="400" t="s">
        <v>1444</v>
      </c>
      <c r="B33" s="405" t="s">
        <v>1445</v>
      </c>
    </row>
    <row r="34" spans="1:6" s="397" customFormat="1" ht="62.5">
      <c r="A34" s="400" t="s">
        <v>1446</v>
      </c>
      <c r="B34" s="405" t="s">
        <v>1447</v>
      </c>
    </row>
    <row r="35" spans="1:6" s="397" customFormat="1">
      <c r="A35" s="400" t="s">
        <v>1448</v>
      </c>
      <c r="B35" s="405" t="s">
        <v>1449</v>
      </c>
    </row>
    <row r="36" spans="1:6" s="397" customFormat="1" ht="37.5">
      <c r="A36" s="400" t="s">
        <v>1450</v>
      </c>
      <c r="B36" s="405" t="s">
        <v>1451</v>
      </c>
    </row>
    <row r="37" spans="1:6" s="397" customFormat="1" ht="62.5">
      <c r="A37" s="400" t="s">
        <v>1452</v>
      </c>
      <c r="B37" s="401" t="s">
        <v>1453</v>
      </c>
    </row>
    <row r="38" spans="1:6" s="397" customFormat="1" ht="225">
      <c r="A38" s="400" t="s">
        <v>1454</v>
      </c>
      <c r="B38" s="401" t="s">
        <v>1455</v>
      </c>
    </row>
    <row r="39" spans="1:6" s="397" customFormat="1" ht="117">
      <c r="A39" s="400" t="s">
        <v>1456</v>
      </c>
      <c r="B39" s="406" t="s">
        <v>1457</v>
      </c>
    </row>
    <row r="40" spans="1:6" s="397" customFormat="1" ht="26">
      <c r="A40" s="400" t="s">
        <v>1458</v>
      </c>
      <c r="B40" s="406" t="s">
        <v>1459</v>
      </c>
    </row>
    <row r="41" spans="1:6" ht="25">
      <c r="A41" s="407" t="s">
        <v>1460</v>
      </c>
      <c r="B41" s="408" t="s">
        <v>1155</v>
      </c>
      <c r="C41" s="407" t="s">
        <v>1461</v>
      </c>
      <c r="D41" s="407" t="s">
        <v>142</v>
      </c>
      <c r="E41" s="409" t="s">
        <v>1462</v>
      </c>
      <c r="F41" s="410" t="s">
        <v>1463</v>
      </c>
    </row>
    <row r="42" spans="1:6" s="418" customFormat="1">
      <c r="A42" s="412"/>
      <c r="B42" s="413"/>
      <c r="C42" s="414"/>
      <c r="D42" s="415"/>
      <c r="E42" s="416"/>
      <c r="F42" s="417"/>
    </row>
    <row r="43" spans="1:6" ht="15.5">
      <c r="A43" s="419" t="s">
        <v>1464</v>
      </c>
      <c r="B43" s="420"/>
      <c r="C43" s="421"/>
      <c r="D43" s="422"/>
      <c r="E43" s="423"/>
      <c r="F43" s="424"/>
    </row>
    <row r="44" spans="1:6" s="418" customFormat="1">
      <c r="A44" s="425"/>
      <c r="B44" s="426"/>
      <c r="C44" s="427"/>
      <c r="D44" s="428"/>
      <c r="E44" s="429"/>
      <c r="F44" s="430"/>
    </row>
    <row r="45" spans="1:6" s="437" customFormat="1" ht="14">
      <c r="A45" s="431" t="s">
        <v>1465</v>
      </c>
      <c r="B45" s="432"/>
      <c r="C45" s="433"/>
      <c r="D45" s="434"/>
      <c r="E45" s="435"/>
      <c r="F45" s="436"/>
    </row>
    <row r="46" spans="1:6" s="443" customFormat="1" ht="37.5">
      <c r="A46" s="438" t="s">
        <v>1466</v>
      </c>
      <c r="B46" s="439" t="s">
        <v>1467</v>
      </c>
      <c r="C46" s="440"/>
      <c r="D46" s="440"/>
      <c r="E46" s="441"/>
      <c r="F46" s="442"/>
    </row>
    <row r="47" spans="1:6" s="443" customFormat="1" ht="212.5">
      <c r="A47" s="444"/>
      <c r="B47" s="445" t="s">
        <v>1468</v>
      </c>
      <c r="C47" s="446" t="s">
        <v>1469</v>
      </c>
      <c r="D47" s="446">
        <v>1</v>
      </c>
      <c r="E47" s="447"/>
      <c r="F47" s="448">
        <f t="shared" ref="F47:F50" si="0">D47*E47</f>
        <v>0</v>
      </c>
    </row>
    <row r="48" spans="1:6" s="443" customFormat="1">
      <c r="A48" s="444"/>
      <c r="B48" s="445" t="s">
        <v>1470</v>
      </c>
      <c r="C48" s="449" t="s">
        <v>5</v>
      </c>
      <c r="D48" s="449">
        <v>3</v>
      </c>
      <c r="E48" s="447"/>
      <c r="F48" s="448">
        <f t="shared" si="0"/>
        <v>0</v>
      </c>
    </row>
    <row r="49" spans="1:6" s="443" customFormat="1">
      <c r="A49" s="444"/>
      <c r="B49" s="445" t="s">
        <v>1471</v>
      </c>
      <c r="C49" s="449" t="s">
        <v>1469</v>
      </c>
      <c r="D49" s="449">
        <v>1</v>
      </c>
      <c r="E49" s="447"/>
      <c r="F49" s="448">
        <f t="shared" si="0"/>
        <v>0</v>
      </c>
    </row>
    <row r="50" spans="1:6" s="443" customFormat="1">
      <c r="A50" s="444"/>
      <c r="B50" s="450" t="s">
        <v>1472</v>
      </c>
      <c r="C50" s="451" t="s">
        <v>5</v>
      </c>
      <c r="D50" s="451">
        <v>1</v>
      </c>
      <c r="E50" s="452"/>
      <c r="F50" s="448">
        <f t="shared" si="0"/>
        <v>0</v>
      </c>
    </row>
    <row r="51" spans="1:6" s="443" customFormat="1">
      <c r="A51" s="453"/>
      <c r="B51" s="454" t="s">
        <v>1473</v>
      </c>
      <c r="C51" s="455"/>
      <c r="D51" s="456"/>
      <c r="E51" s="457"/>
      <c r="F51" s="458"/>
    </row>
    <row r="52" spans="1:6" s="443" customFormat="1">
      <c r="A52" s="459"/>
      <c r="B52" s="460"/>
      <c r="C52" s="461"/>
      <c r="D52" s="462"/>
      <c r="E52" s="463"/>
      <c r="F52" s="458"/>
    </row>
    <row r="53" spans="1:6" s="443" customFormat="1" ht="62.5">
      <c r="A53" s="464" t="s">
        <v>1474</v>
      </c>
      <c r="B53" s="465" t="s">
        <v>1475</v>
      </c>
      <c r="C53" s="466" t="s">
        <v>1469</v>
      </c>
      <c r="D53" s="467">
        <v>1</v>
      </c>
      <c r="E53" s="468"/>
      <c r="F53" s="448">
        <f t="shared" ref="F53" si="1">D53*E53</f>
        <v>0</v>
      </c>
    </row>
    <row r="54" spans="1:6" s="443" customFormat="1">
      <c r="A54" s="459"/>
      <c r="B54" s="460"/>
      <c r="C54" s="461"/>
      <c r="D54" s="462"/>
      <c r="E54" s="463"/>
      <c r="F54" s="458"/>
    </row>
    <row r="55" spans="1:6" s="443" customFormat="1" ht="37.5">
      <c r="A55" s="469" t="s">
        <v>1476</v>
      </c>
      <c r="B55" s="470" t="s">
        <v>1477</v>
      </c>
      <c r="C55" s="471"/>
      <c r="D55" s="471"/>
      <c r="E55" s="472"/>
      <c r="F55" s="473"/>
    </row>
    <row r="56" spans="1:6" s="443" customFormat="1" ht="150">
      <c r="A56" s="444"/>
      <c r="B56" s="445" t="s">
        <v>1478</v>
      </c>
      <c r="C56" s="446" t="s">
        <v>1469</v>
      </c>
      <c r="D56" s="446">
        <v>1</v>
      </c>
      <c r="E56" s="447"/>
      <c r="F56" s="448">
        <f t="shared" ref="F56:F62" si="2">D56*E56</f>
        <v>0</v>
      </c>
    </row>
    <row r="57" spans="1:6" s="443" customFormat="1">
      <c r="A57" s="444"/>
      <c r="B57" s="445" t="s">
        <v>1479</v>
      </c>
      <c r="C57" s="446" t="s">
        <v>5</v>
      </c>
      <c r="D57" s="446">
        <v>5</v>
      </c>
      <c r="E57" s="447"/>
      <c r="F57" s="448">
        <f t="shared" si="2"/>
        <v>0</v>
      </c>
    </row>
    <row r="58" spans="1:6" s="443" customFormat="1">
      <c r="A58" s="444"/>
      <c r="B58" s="450" t="s">
        <v>1480</v>
      </c>
      <c r="C58" s="449" t="s">
        <v>5</v>
      </c>
      <c r="D58" s="449">
        <v>5</v>
      </c>
      <c r="E58" s="447"/>
      <c r="F58" s="448">
        <f t="shared" si="2"/>
        <v>0</v>
      </c>
    </row>
    <row r="59" spans="1:6" s="443" customFormat="1" ht="125">
      <c r="A59" s="444"/>
      <c r="B59" s="474" t="s">
        <v>1481</v>
      </c>
      <c r="C59" s="475" t="s">
        <v>1469</v>
      </c>
      <c r="D59" s="446">
        <v>1</v>
      </c>
      <c r="E59" s="447"/>
      <c r="F59" s="448">
        <f t="shared" si="2"/>
        <v>0</v>
      </c>
    </row>
    <row r="60" spans="1:6" s="443" customFormat="1" ht="25">
      <c r="A60" s="444"/>
      <c r="B60" s="445" t="s">
        <v>1482</v>
      </c>
      <c r="C60" s="446" t="s">
        <v>5</v>
      </c>
      <c r="D60" s="446">
        <v>5</v>
      </c>
      <c r="E60" s="447"/>
      <c r="F60" s="448">
        <f t="shared" si="2"/>
        <v>0</v>
      </c>
    </row>
    <row r="61" spans="1:6" s="443" customFormat="1">
      <c r="A61" s="444"/>
      <c r="B61" s="445" t="s">
        <v>1483</v>
      </c>
      <c r="C61" s="449" t="s">
        <v>1469</v>
      </c>
      <c r="D61" s="449">
        <v>1</v>
      </c>
      <c r="E61" s="447"/>
      <c r="F61" s="448">
        <f t="shared" si="2"/>
        <v>0</v>
      </c>
    </row>
    <row r="62" spans="1:6" s="443" customFormat="1">
      <c r="A62" s="444"/>
      <c r="B62" s="445" t="s">
        <v>1472</v>
      </c>
      <c r="C62" s="449" t="s">
        <v>5</v>
      </c>
      <c r="D62" s="449">
        <v>1</v>
      </c>
      <c r="E62" s="447"/>
      <c r="F62" s="448">
        <f t="shared" si="2"/>
        <v>0</v>
      </c>
    </row>
    <row r="63" spans="1:6" s="443" customFormat="1">
      <c r="A63" s="453"/>
      <c r="B63" s="454" t="s">
        <v>1473</v>
      </c>
      <c r="C63" s="455"/>
      <c r="D63" s="456"/>
      <c r="E63" s="457"/>
      <c r="F63" s="458"/>
    </row>
    <row r="64" spans="1:6" s="443" customFormat="1">
      <c r="A64" s="459"/>
      <c r="B64" s="460"/>
      <c r="C64" s="461"/>
      <c r="D64" s="462"/>
      <c r="E64" s="463"/>
      <c r="F64" s="458"/>
    </row>
    <row r="65" spans="1:6" s="443" customFormat="1" ht="62.5">
      <c r="A65" s="464" t="s">
        <v>1484</v>
      </c>
      <c r="B65" s="465" t="s">
        <v>1485</v>
      </c>
      <c r="C65" s="466" t="s">
        <v>1469</v>
      </c>
      <c r="D65" s="467">
        <v>1</v>
      </c>
      <c r="E65" s="468"/>
      <c r="F65" s="448">
        <f t="shared" ref="F65" si="3">D65*E65</f>
        <v>0</v>
      </c>
    </row>
    <row r="66" spans="1:6" s="443" customFormat="1">
      <c r="A66" s="476"/>
      <c r="B66" s="477"/>
      <c r="C66" s="478"/>
      <c r="D66" s="479"/>
      <c r="E66" s="480"/>
      <c r="F66" s="481"/>
    </row>
    <row r="67" spans="1:6" s="443" customFormat="1" ht="37.5">
      <c r="A67" s="469" t="s">
        <v>1486</v>
      </c>
      <c r="B67" s="470" t="s">
        <v>1487</v>
      </c>
      <c r="C67" s="471"/>
      <c r="D67" s="471"/>
      <c r="E67" s="472"/>
      <c r="F67" s="473"/>
    </row>
    <row r="68" spans="1:6" s="443" customFormat="1" ht="150">
      <c r="A68" s="444"/>
      <c r="B68" s="445" t="s">
        <v>1488</v>
      </c>
      <c r="C68" s="446" t="s">
        <v>1469</v>
      </c>
      <c r="D68" s="446">
        <v>1</v>
      </c>
      <c r="E68" s="447"/>
      <c r="F68" s="448">
        <f t="shared" ref="F68:F75" si="4">D68*E68</f>
        <v>0</v>
      </c>
    </row>
    <row r="69" spans="1:6" s="443" customFormat="1">
      <c r="A69" s="444"/>
      <c r="B69" s="445" t="s">
        <v>1479</v>
      </c>
      <c r="C69" s="446" t="s">
        <v>5</v>
      </c>
      <c r="D69" s="446">
        <v>4</v>
      </c>
      <c r="E69" s="447"/>
      <c r="F69" s="448">
        <f t="shared" si="4"/>
        <v>0</v>
      </c>
    </row>
    <row r="70" spans="1:6" s="443" customFormat="1">
      <c r="A70" s="444"/>
      <c r="B70" s="450" t="s">
        <v>1489</v>
      </c>
      <c r="C70" s="449" t="s">
        <v>5</v>
      </c>
      <c r="D70" s="449">
        <v>6</v>
      </c>
      <c r="E70" s="447"/>
      <c r="F70" s="448">
        <f t="shared" si="4"/>
        <v>0</v>
      </c>
    </row>
    <row r="71" spans="1:6" s="443" customFormat="1" ht="125">
      <c r="A71" s="444"/>
      <c r="B71" s="474" t="s">
        <v>1481</v>
      </c>
      <c r="C71" s="475" t="s">
        <v>1469</v>
      </c>
      <c r="D71" s="446">
        <v>1</v>
      </c>
      <c r="E71" s="447"/>
      <c r="F71" s="448">
        <f t="shared" si="4"/>
        <v>0</v>
      </c>
    </row>
    <row r="72" spans="1:6" s="443" customFormat="1" ht="25">
      <c r="A72" s="444"/>
      <c r="B72" s="445" t="s">
        <v>1490</v>
      </c>
      <c r="C72" s="446" t="s">
        <v>5</v>
      </c>
      <c r="D72" s="446">
        <v>1</v>
      </c>
      <c r="E72" s="447"/>
      <c r="F72" s="448">
        <f t="shared" si="4"/>
        <v>0</v>
      </c>
    </row>
    <row r="73" spans="1:6" s="443" customFormat="1" ht="25">
      <c r="A73" s="444"/>
      <c r="B73" s="445" t="s">
        <v>1482</v>
      </c>
      <c r="C73" s="446" t="s">
        <v>5</v>
      </c>
      <c r="D73" s="446">
        <v>3</v>
      </c>
      <c r="E73" s="447"/>
      <c r="F73" s="448">
        <f t="shared" si="4"/>
        <v>0</v>
      </c>
    </row>
    <row r="74" spans="1:6" s="443" customFormat="1">
      <c r="A74" s="444"/>
      <c r="B74" s="445" t="s">
        <v>1483</v>
      </c>
      <c r="C74" s="449" t="s">
        <v>1469</v>
      </c>
      <c r="D74" s="449">
        <v>1</v>
      </c>
      <c r="E74" s="447"/>
      <c r="F74" s="448">
        <f t="shared" si="4"/>
        <v>0</v>
      </c>
    </row>
    <row r="75" spans="1:6" s="443" customFormat="1">
      <c r="A75" s="444"/>
      <c r="B75" s="445" t="s">
        <v>1472</v>
      </c>
      <c r="C75" s="449" t="s">
        <v>5</v>
      </c>
      <c r="D75" s="449">
        <v>1</v>
      </c>
      <c r="E75" s="447"/>
      <c r="F75" s="448">
        <f t="shared" si="4"/>
        <v>0</v>
      </c>
    </row>
    <row r="76" spans="1:6" s="443" customFormat="1">
      <c r="A76" s="453"/>
      <c r="B76" s="454" t="s">
        <v>1473</v>
      </c>
      <c r="C76" s="455"/>
      <c r="D76" s="456"/>
      <c r="E76" s="457"/>
      <c r="F76" s="458"/>
    </row>
    <row r="77" spans="1:6" s="443" customFormat="1">
      <c r="A77" s="459"/>
      <c r="B77" s="460"/>
      <c r="C77" s="461"/>
      <c r="D77" s="462"/>
      <c r="E77" s="463"/>
      <c r="F77" s="458"/>
    </row>
    <row r="78" spans="1:6" s="443" customFormat="1" ht="62.5">
      <c r="A78" s="464" t="s">
        <v>1491</v>
      </c>
      <c r="B78" s="465" t="s">
        <v>1492</v>
      </c>
      <c r="C78" s="466" t="s">
        <v>1469</v>
      </c>
      <c r="D78" s="467">
        <v>1</v>
      </c>
      <c r="E78" s="468"/>
      <c r="F78" s="448">
        <f t="shared" ref="F78" si="5">D78*E78</f>
        <v>0</v>
      </c>
    </row>
    <row r="79" spans="1:6" s="443" customFormat="1">
      <c r="A79" s="476"/>
      <c r="B79" s="477"/>
      <c r="C79" s="478"/>
      <c r="D79" s="479"/>
      <c r="E79" s="480"/>
      <c r="F79" s="481"/>
    </row>
    <row r="80" spans="1:6" s="443" customFormat="1" ht="37.5">
      <c r="A80" s="469" t="s">
        <v>1493</v>
      </c>
      <c r="B80" s="470" t="s">
        <v>1494</v>
      </c>
      <c r="C80" s="471"/>
      <c r="D80" s="471"/>
      <c r="E80" s="472"/>
      <c r="F80" s="473"/>
    </row>
    <row r="81" spans="1:6" s="443" customFormat="1" ht="150">
      <c r="A81" s="444"/>
      <c r="B81" s="445" t="s">
        <v>1488</v>
      </c>
      <c r="C81" s="446" t="s">
        <v>1469</v>
      </c>
      <c r="D81" s="446">
        <v>1</v>
      </c>
      <c r="E81" s="447"/>
      <c r="F81" s="448">
        <f t="shared" ref="F81:F88" si="6">D81*E81</f>
        <v>0</v>
      </c>
    </row>
    <row r="82" spans="1:6" s="443" customFormat="1">
      <c r="A82" s="444"/>
      <c r="B82" s="445" t="s">
        <v>1479</v>
      </c>
      <c r="C82" s="446" t="s">
        <v>5</v>
      </c>
      <c r="D82" s="446">
        <v>4</v>
      </c>
      <c r="E82" s="447"/>
      <c r="F82" s="448">
        <f t="shared" si="6"/>
        <v>0</v>
      </c>
    </row>
    <row r="83" spans="1:6" s="443" customFormat="1">
      <c r="A83" s="444"/>
      <c r="B83" s="450" t="s">
        <v>1489</v>
      </c>
      <c r="C83" s="449" t="s">
        <v>5</v>
      </c>
      <c r="D83" s="449">
        <v>6</v>
      </c>
      <c r="E83" s="447"/>
      <c r="F83" s="448">
        <f t="shared" si="6"/>
        <v>0</v>
      </c>
    </row>
    <row r="84" spans="1:6" s="443" customFormat="1" ht="125">
      <c r="A84" s="444"/>
      <c r="B84" s="474" t="s">
        <v>1481</v>
      </c>
      <c r="C84" s="475" t="s">
        <v>1469</v>
      </c>
      <c r="D84" s="446">
        <v>1</v>
      </c>
      <c r="E84" s="447"/>
      <c r="F84" s="448">
        <f t="shared" si="6"/>
        <v>0</v>
      </c>
    </row>
    <row r="85" spans="1:6" s="443" customFormat="1" ht="25">
      <c r="A85" s="444"/>
      <c r="B85" s="445" t="s">
        <v>1490</v>
      </c>
      <c r="C85" s="446" t="s">
        <v>5</v>
      </c>
      <c r="D85" s="446">
        <v>1</v>
      </c>
      <c r="E85" s="447"/>
      <c r="F85" s="448">
        <f t="shared" si="6"/>
        <v>0</v>
      </c>
    </row>
    <row r="86" spans="1:6" s="443" customFormat="1" ht="25">
      <c r="A86" s="444"/>
      <c r="B86" s="445" t="s">
        <v>1482</v>
      </c>
      <c r="C86" s="446" t="s">
        <v>5</v>
      </c>
      <c r="D86" s="446">
        <v>3</v>
      </c>
      <c r="E86" s="447"/>
      <c r="F86" s="448">
        <f t="shared" si="6"/>
        <v>0</v>
      </c>
    </row>
    <row r="87" spans="1:6" s="443" customFormat="1">
      <c r="A87" s="444"/>
      <c r="B87" s="445" t="s">
        <v>1483</v>
      </c>
      <c r="C87" s="449" t="s">
        <v>1469</v>
      </c>
      <c r="D87" s="449">
        <v>1</v>
      </c>
      <c r="E87" s="447"/>
      <c r="F87" s="448">
        <f t="shared" si="6"/>
        <v>0</v>
      </c>
    </row>
    <row r="88" spans="1:6" s="443" customFormat="1">
      <c r="A88" s="444"/>
      <c r="B88" s="445" t="s">
        <v>1472</v>
      </c>
      <c r="C88" s="449" t="s">
        <v>5</v>
      </c>
      <c r="D88" s="449">
        <v>1</v>
      </c>
      <c r="E88" s="447"/>
      <c r="F88" s="448">
        <f t="shared" si="6"/>
        <v>0</v>
      </c>
    </row>
    <row r="89" spans="1:6" s="443" customFormat="1">
      <c r="A89" s="453"/>
      <c r="B89" s="454" t="s">
        <v>1473</v>
      </c>
      <c r="C89" s="455"/>
      <c r="D89" s="456"/>
      <c r="E89" s="447"/>
      <c r="F89" s="458"/>
    </row>
    <row r="90" spans="1:6" s="443" customFormat="1">
      <c r="A90" s="459"/>
      <c r="B90" s="460"/>
      <c r="C90" s="461"/>
      <c r="D90" s="462"/>
      <c r="E90" s="463"/>
      <c r="F90" s="458"/>
    </row>
    <row r="91" spans="1:6" s="443" customFormat="1" ht="62.5">
      <c r="A91" s="464" t="s">
        <v>1495</v>
      </c>
      <c r="B91" s="465" t="s">
        <v>1496</v>
      </c>
      <c r="C91" s="466" t="s">
        <v>1469</v>
      </c>
      <c r="D91" s="467">
        <v>1</v>
      </c>
      <c r="E91" s="468"/>
      <c r="F91" s="448">
        <f t="shared" ref="F91" si="7">D91*E91</f>
        <v>0</v>
      </c>
    </row>
    <row r="92" spans="1:6" s="443" customFormat="1">
      <c r="A92" s="476"/>
      <c r="B92" s="477"/>
      <c r="C92" s="478"/>
      <c r="D92" s="479"/>
      <c r="E92" s="480"/>
      <c r="F92" s="481"/>
    </row>
    <row r="93" spans="1:6" s="443" customFormat="1" ht="37.5">
      <c r="A93" s="469" t="s">
        <v>1497</v>
      </c>
      <c r="B93" s="470" t="s">
        <v>1498</v>
      </c>
      <c r="C93" s="471"/>
      <c r="D93" s="471"/>
      <c r="E93" s="472"/>
      <c r="F93" s="473"/>
    </row>
    <row r="94" spans="1:6" s="443" customFormat="1" ht="150">
      <c r="A94" s="444"/>
      <c r="B94" s="445" t="s">
        <v>1478</v>
      </c>
      <c r="C94" s="446" t="s">
        <v>1469</v>
      </c>
      <c r="D94" s="446">
        <v>1</v>
      </c>
      <c r="E94" s="447"/>
      <c r="F94" s="448">
        <f t="shared" ref="F94:F100" si="8">D94*E94</f>
        <v>0</v>
      </c>
    </row>
    <row r="95" spans="1:6" s="443" customFormat="1">
      <c r="A95" s="444"/>
      <c r="B95" s="445" t="s">
        <v>1479</v>
      </c>
      <c r="C95" s="446" t="s">
        <v>5</v>
      </c>
      <c r="D95" s="446">
        <v>5</v>
      </c>
      <c r="E95" s="447"/>
      <c r="F95" s="448">
        <f t="shared" si="8"/>
        <v>0</v>
      </c>
    </row>
    <row r="96" spans="1:6" s="443" customFormat="1">
      <c r="A96" s="444"/>
      <c r="B96" s="450" t="s">
        <v>1499</v>
      </c>
      <c r="C96" s="449" t="s">
        <v>5</v>
      </c>
      <c r="D96" s="449">
        <v>5</v>
      </c>
      <c r="E96" s="447"/>
      <c r="F96" s="448">
        <f t="shared" si="8"/>
        <v>0</v>
      </c>
    </row>
    <row r="97" spans="1:6" s="443" customFormat="1" ht="125">
      <c r="A97" s="444"/>
      <c r="B97" s="474" t="s">
        <v>1481</v>
      </c>
      <c r="C97" s="475" t="s">
        <v>1469</v>
      </c>
      <c r="D97" s="446">
        <v>1</v>
      </c>
      <c r="E97" s="447"/>
      <c r="F97" s="448">
        <f t="shared" si="8"/>
        <v>0</v>
      </c>
    </row>
    <row r="98" spans="1:6" s="443" customFormat="1" ht="25">
      <c r="A98" s="444"/>
      <c r="B98" s="445" t="s">
        <v>1482</v>
      </c>
      <c r="C98" s="446" t="s">
        <v>5</v>
      </c>
      <c r="D98" s="446">
        <v>5</v>
      </c>
      <c r="E98" s="447"/>
      <c r="F98" s="448">
        <f t="shared" si="8"/>
        <v>0</v>
      </c>
    </row>
    <row r="99" spans="1:6" s="443" customFormat="1">
      <c r="A99" s="444"/>
      <c r="B99" s="445" t="s">
        <v>1483</v>
      </c>
      <c r="C99" s="449" t="s">
        <v>1469</v>
      </c>
      <c r="D99" s="449">
        <v>1</v>
      </c>
      <c r="E99" s="447"/>
      <c r="F99" s="448">
        <f t="shared" si="8"/>
        <v>0</v>
      </c>
    </row>
    <row r="100" spans="1:6" s="443" customFormat="1">
      <c r="A100" s="444"/>
      <c r="B100" s="445" t="s">
        <v>1472</v>
      </c>
      <c r="C100" s="449" t="s">
        <v>5</v>
      </c>
      <c r="D100" s="449">
        <v>1</v>
      </c>
      <c r="E100" s="447"/>
      <c r="F100" s="448">
        <f t="shared" si="8"/>
        <v>0</v>
      </c>
    </row>
    <row r="101" spans="1:6" s="443" customFormat="1">
      <c r="A101" s="453"/>
      <c r="B101" s="454" t="s">
        <v>1473</v>
      </c>
      <c r="C101" s="455"/>
      <c r="D101" s="456"/>
      <c r="E101" s="457"/>
      <c r="F101" s="458"/>
    </row>
    <row r="102" spans="1:6" s="443" customFormat="1">
      <c r="A102" s="459"/>
      <c r="B102" s="460"/>
      <c r="C102" s="461"/>
      <c r="D102" s="462"/>
      <c r="E102" s="463"/>
      <c r="F102" s="458"/>
    </row>
    <row r="103" spans="1:6" s="443" customFormat="1" ht="62.5">
      <c r="A103" s="464" t="s">
        <v>1500</v>
      </c>
      <c r="B103" s="465" t="s">
        <v>1501</v>
      </c>
      <c r="C103" s="466" t="s">
        <v>1469</v>
      </c>
      <c r="D103" s="467">
        <v>1</v>
      </c>
      <c r="E103" s="468"/>
      <c r="F103" s="448">
        <f t="shared" ref="F103" si="9">D103*E103</f>
        <v>0</v>
      </c>
    </row>
    <row r="104" spans="1:6" s="443" customFormat="1">
      <c r="A104" s="476"/>
      <c r="B104" s="477"/>
      <c r="C104" s="478"/>
      <c r="D104" s="479"/>
      <c r="E104" s="480"/>
      <c r="F104" s="481"/>
    </row>
    <row r="105" spans="1:6" s="443" customFormat="1" ht="50">
      <c r="A105" s="453" t="s">
        <v>1502</v>
      </c>
      <c r="B105" s="482" t="s">
        <v>1503</v>
      </c>
      <c r="C105" s="483"/>
      <c r="D105" s="483"/>
      <c r="E105" s="484"/>
      <c r="F105" s="481"/>
    </row>
    <row r="106" spans="1:6" s="443" customFormat="1" ht="112.5">
      <c r="A106" s="453"/>
      <c r="B106" s="485" t="s">
        <v>1504</v>
      </c>
      <c r="C106" s="486" t="s">
        <v>1469</v>
      </c>
      <c r="D106" s="467">
        <v>1</v>
      </c>
      <c r="E106" s="468"/>
      <c r="F106" s="448">
        <f t="shared" ref="F106:F116" si="10">D106*E106</f>
        <v>0</v>
      </c>
    </row>
    <row r="107" spans="1:6" s="443" customFormat="1" ht="25">
      <c r="A107" s="453"/>
      <c r="B107" s="485" t="s">
        <v>1505</v>
      </c>
      <c r="C107" s="486" t="s">
        <v>1469</v>
      </c>
      <c r="D107" s="467">
        <v>1</v>
      </c>
      <c r="E107" s="468"/>
      <c r="F107" s="448">
        <f t="shared" si="10"/>
        <v>0</v>
      </c>
    </row>
    <row r="108" spans="1:6" s="443" customFormat="1" ht="100">
      <c r="A108" s="453"/>
      <c r="B108" s="487" t="s">
        <v>1506</v>
      </c>
      <c r="C108" s="486" t="s">
        <v>5</v>
      </c>
      <c r="D108" s="467">
        <v>1</v>
      </c>
      <c r="E108" s="468"/>
      <c r="F108" s="448">
        <f t="shared" si="10"/>
        <v>0</v>
      </c>
    </row>
    <row r="109" spans="1:6" s="443" customFormat="1" ht="150">
      <c r="A109" s="453"/>
      <c r="B109" s="487" t="s">
        <v>1507</v>
      </c>
      <c r="C109" s="486" t="s">
        <v>5</v>
      </c>
      <c r="D109" s="467">
        <v>1</v>
      </c>
      <c r="E109" s="468"/>
      <c r="F109" s="448">
        <f t="shared" si="10"/>
        <v>0</v>
      </c>
    </row>
    <row r="110" spans="1:6" s="443" customFormat="1" ht="87.5">
      <c r="A110" s="453"/>
      <c r="B110" s="485" t="s">
        <v>1508</v>
      </c>
      <c r="C110" s="486" t="s">
        <v>5</v>
      </c>
      <c r="D110" s="467">
        <v>6</v>
      </c>
      <c r="E110" s="468"/>
      <c r="F110" s="448">
        <f t="shared" si="10"/>
        <v>0</v>
      </c>
    </row>
    <row r="111" spans="1:6" s="443" customFormat="1" ht="87.5">
      <c r="A111" s="453"/>
      <c r="B111" s="485" t="s">
        <v>1509</v>
      </c>
      <c r="C111" s="486" t="s">
        <v>5</v>
      </c>
      <c r="D111" s="467">
        <v>1</v>
      </c>
      <c r="E111" s="468"/>
      <c r="F111" s="448">
        <f t="shared" si="10"/>
        <v>0</v>
      </c>
    </row>
    <row r="112" spans="1:6" s="443" customFormat="1" ht="87.5">
      <c r="A112" s="453"/>
      <c r="B112" s="485" t="s">
        <v>1510</v>
      </c>
      <c r="C112" s="486" t="s">
        <v>5</v>
      </c>
      <c r="D112" s="467">
        <v>3</v>
      </c>
      <c r="E112" s="468"/>
      <c r="F112" s="448">
        <f t="shared" si="10"/>
        <v>0</v>
      </c>
    </row>
    <row r="113" spans="1:6" s="443" customFormat="1" ht="25">
      <c r="A113" s="453"/>
      <c r="B113" s="485" t="s">
        <v>1511</v>
      </c>
      <c r="C113" s="486" t="s">
        <v>1469</v>
      </c>
      <c r="D113" s="467">
        <v>1</v>
      </c>
      <c r="E113" s="468"/>
      <c r="F113" s="448">
        <f t="shared" si="10"/>
        <v>0</v>
      </c>
    </row>
    <row r="114" spans="1:6" s="443" customFormat="1" ht="37.5">
      <c r="A114" s="453"/>
      <c r="B114" s="485" t="s">
        <v>1512</v>
      </c>
      <c r="C114" s="486" t="s">
        <v>5</v>
      </c>
      <c r="D114" s="467">
        <v>1</v>
      </c>
      <c r="E114" s="468"/>
      <c r="F114" s="448">
        <f t="shared" si="10"/>
        <v>0</v>
      </c>
    </row>
    <row r="115" spans="1:6" s="443" customFormat="1">
      <c r="A115" s="453"/>
      <c r="B115" s="485" t="s">
        <v>1513</v>
      </c>
      <c r="C115" s="488" t="s">
        <v>1469</v>
      </c>
      <c r="D115" s="489">
        <v>1</v>
      </c>
      <c r="E115" s="490"/>
      <c r="F115" s="448">
        <f t="shared" si="10"/>
        <v>0</v>
      </c>
    </row>
    <row r="116" spans="1:6" s="443" customFormat="1">
      <c r="A116" s="453"/>
      <c r="B116" s="485" t="s">
        <v>1514</v>
      </c>
      <c r="C116" s="486" t="s">
        <v>1469</v>
      </c>
      <c r="D116" s="467">
        <v>1</v>
      </c>
      <c r="E116" s="468"/>
      <c r="F116" s="448">
        <f t="shared" si="10"/>
        <v>0</v>
      </c>
    </row>
    <row r="117" spans="1:6" s="443" customFormat="1">
      <c r="A117" s="453"/>
      <c r="B117" s="454" t="s">
        <v>1473</v>
      </c>
      <c r="C117" s="455"/>
      <c r="D117" s="456"/>
      <c r="E117" s="457"/>
      <c r="F117" s="458"/>
    </row>
    <row r="118" spans="1:6" s="443" customFormat="1">
      <c r="A118" s="459"/>
      <c r="B118" s="460"/>
      <c r="C118" s="461"/>
      <c r="D118" s="462"/>
      <c r="E118" s="463"/>
      <c r="F118" s="458"/>
    </row>
    <row r="119" spans="1:6" s="443" customFormat="1" ht="62.5">
      <c r="A119" s="464" t="s">
        <v>1515</v>
      </c>
      <c r="B119" s="465" t="s">
        <v>1516</v>
      </c>
      <c r="C119" s="466" t="s">
        <v>1469</v>
      </c>
      <c r="D119" s="467">
        <v>1</v>
      </c>
      <c r="E119" s="468"/>
      <c r="F119" s="448">
        <f t="shared" ref="F119" si="11">D119*E119</f>
        <v>0</v>
      </c>
    </row>
    <row r="120" spans="1:6" s="443" customFormat="1">
      <c r="A120" s="459"/>
      <c r="B120" s="460"/>
      <c r="C120" s="461"/>
      <c r="D120" s="462"/>
      <c r="E120" s="463"/>
      <c r="F120" s="458"/>
    </row>
    <row r="121" spans="1:6" s="443" customFormat="1" ht="62.5">
      <c r="A121" s="453" t="s">
        <v>1517</v>
      </c>
      <c r="B121" s="482" t="s">
        <v>1518</v>
      </c>
      <c r="C121" s="483"/>
      <c r="D121" s="483"/>
      <c r="E121" s="484"/>
      <c r="F121" s="481"/>
    </row>
    <row r="122" spans="1:6" s="443" customFormat="1" ht="87.5">
      <c r="A122" s="453"/>
      <c r="B122" s="485" t="s">
        <v>1519</v>
      </c>
      <c r="C122" s="486" t="s">
        <v>1469</v>
      </c>
      <c r="D122" s="467">
        <v>1</v>
      </c>
      <c r="E122" s="468"/>
      <c r="F122" s="448">
        <f t="shared" ref="F122:F140" si="12">D122*E122</f>
        <v>0</v>
      </c>
    </row>
    <row r="123" spans="1:6" s="443" customFormat="1" ht="25">
      <c r="A123" s="453"/>
      <c r="B123" s="485" t="s">
        <v>1520</v>
      </c>
      <c r="C123" s="486" t="s">
        <v>1469</v>
      </c>
      <c r="D123" s="467">
        <v>1</v>
      </c>
      <c r="E123" s="468"/>
      <c r="F123" s="448">
        <f t="shared" si="12"/>
        <v>0</v>
      </c>
    </row>
    <row r="124" spans="1:6" s="443" customFormat="1" ht="125">
      <c r="A124" s="453"/>
      <c r="B124" s="485" t="s">
        <v>1521</v>
      </c>
      <c r="C124" s="486" t="s">
        <v>1469</v>
      </c>
      <c r="D124" s="467">
        <v>1</v>
      </c>
      <c r="E124" s="468"/>
      <c r="F124" s="448">
        <f t="shared" si="12"/>
        <v>0</v>
      </c>
    </row>
    <row r="125" spans="1:6" s="443" customFormat="1" ht="100">
      <c r="A125" s="453"/>
      <c r="B125" s="487" t="s">
        <v>1522</v>
      </c>
      <c r="C125" s="486" t="s">
        <v>5</v>
      </c>
      <c r="D125" s="467">
        <v>1</v>
      </c>
      <c r="E125" s="468"/>
      <c r="F125" s="448">
        <f t="shared" si="12"/>
        <v>0</v>
      </c>
    </row>
    <row r="126" spans="1:6" s="443" customFormat="1">
      <c r="A126" s="453"/>
      <c r="B126" s="487" t="s">
        <v>1523</v>
      </c>
      <c r="C126" s="486" t="s">
        <v>5</v>
      </c>
      <c r="D126" s="467">
        <v>1</v>
      </c>
      <c r="E126" s="468"/>
      <c r="F126" s="448">
        <f t="shared" si="12"/>
        <v>0</v>
      </c>
    </row>
    <row r="127" spans="1:6" s="443" customFormat="1" ht="137.5">
      <c r="A127" s="453"/>
      <c r="B127" s="487" t="s">
        <v>1524</v>
      </c>
      <c r="C127" s="486" t="s">
        <v>5</v>
      </c>
      <c r="D127" s="467">
        <v>2</v>
      </c>
      <c r="E127" s="468"/>
      <c r="F127" s="448">
        <f t="shared" si="12"/>
        <v>0</v>
      </c>
    </row>
    <row r="128" spans="1:6" s="443" customFormat="1" ht="137.5">
      <c r="A128" s="453"/>
      <c r="B128" s="487" t="s">
        <v>1525</v>
      </c>
      <c r="C128" s="486" t="s">
        <v>5</v>
      </c>
      <c r="D128" s="467">
        <v>1</v>
      </c>
      <c r="E128" s="468"/>
      <c r="F128" s="448">
        <f t="shared" si="12"/>
        <v>0</v>
      </c>
    </row>
    <row r="129" spans="1:6" s="443" customFormat="1" ht="87.5">
      <c r="A129" s="453"/>
      <c r="B129" s="485" t="s">
        <v>1526</v>
      </c>
      <c r="C129" s="486" t="s">
        <v>5</v>
      </c>
      <c r="D129" s="467">
        <v>1</v>
      </c>
      <c r="E129" s="468"/>
      <c r="F129" s="448">
        <f t="shared" si="12"/>
        <v>0</v>
      </c>
    </row>
    <row r="130" spans="1:6" s="443" customFormat="1" ht="87.5">
      <c r="A130" s="453"/>
      <c r="B130" s="485" t="s">
        <v>1527</v>
      </c>
      <c r="C130" s="486" t="s">
        <v>5</v>
      </c>
      <c r="D130" s="467">
        <v>1</v>
      </c>
      <c r="E130" s="468"/>
      <c r="F130" s="448">
        <f t="shared" si="12"/>
        <v>0</v>
      </c>
    </row>
    <row r="131" spans="1:6" s="443" customFormat="1" ht="87.5">
      <c r="A131" s="453"/>
      <c r="B131" s="485" t="s">
        <v>1508</v>
      </c>
      <c r="C131" s="486" t="s">
        <v>5</v>
      </c>
      <c r="D131" s="467">
        <v>7</v>
      </c>
      <c r="E131" s="468"/>
      <c r="F131" s="448">
        <f t="shared" si="12"/>
        <v>0</v>
      </c>
    </row>
    <row r="132" spans="1:6" s="443" customFormat="1" ht="87.5">
      <c r="A132" s="453"/>
      <c r="B132" s="485" t="s">
        <v>1510</v>
      </c>
      <c r="C132" s="486" t="s">
        <v>5</v>
      </c>
      <c r="D132" s="467">
        <v>9</v>
      </c>
      <c r="E132" s="468"/>
      <c r="F132" s="448">
        <f t="shared" si="12"/>
        <v>0</v>
      </c>
    </row>
    <row r="133" spans="1:6" s="443" customFormat="1" ht="87.5">
      <c r="A133" s="453"/>
      <c r="B133" s="485" t="s">
        <v>1528</v>
      </c>
      <c r="C133" s="486" t="s">
        <v>5</v>
      </c>
      <c r="D133" s="467">
        <v>1</v>
      </c>
      <c r="E133" s="468"/>
      <c r="F133" s="448">
        <f t="shared" si="12"/>
        <v>0</v>
      </c>
    </row>
    <row r="134" spans="1:6" s="443" customFormat="1" ht="87.5">
      <c r="A134" s="453"/>
      <c r="B134" s="485" t="s">
        <v>1529</v>
      </c>
      <c r="C134" s="486" t="s">
        <v>5</v>
      </c>
      <c r="D134" s="467">
        <v>2</v>
      </c>
      <c r="E134" s="468"/>
      <c r="F134" s="448">
        <f t="shared" si="12"/>
        <v>0</v>
      </c>
    </row>
    <row r="135" spans="1:6" s="443" customFormat="1" ht="137.5">
      <c r="A135" s="453"/>
      <c r="B135" s="485" t="s">
        <v>1530</v>
      </c>
      <c r="C135" s="486" t="s">
        <v>5</v>
      </c>
      <c r="D135" s="467">
        <v>1</v>
      </c>
      <c r="E135" s="490"/>
      <c r="F135" s="448">
        <f t="shared" si="12"/>
        <v>0</v>
      </c>
    </row>
    <row r="136" spans="1:6" s="443" customFormat="1" ht="75">
      <c r="A136" s="453"/>
      <c r="B136" s="485" t="s">
        <v>1531</v>
      </c>
      <c r="C136" s="486" t="s">
        <v>5</v>
      </c>
      <c r="D136" s="467">
        <v>1</v>
      </c>
      <c r="E136" s="490"/>
      <c r="F136" s="448">
        <f t="shared" si="12"/>
        <v>0</v>
      </c>
    </row>
    <row r="137" spans="1:6" s="443" customFormat="1">
      <c r="A137" s="453"/>
      <c r="B137" s="485" t="s">
        <v>1532</v>
      </c>
      <c r="C137" s="486" t="s">
        <v>5</v>
      </c>
      <c r="D137" s="467">
        <v>1</v>
      </c>
      <c r="E137" s="468"/>
      <c r="F137" s="448">
        <f t="shared" si="12"/>
        <v>0</v>
      </c>
    </row>
    <row r="138" spans="1:6" s="443" customFormat="1" ht="50">
      <c r="A138" s="453"/>
      <c r="B138" s="485" t="s">
        <v>1533</v>
      </c>
      <c r="C138" s="486" t="s">
        <v>5</v>
      </c>
      <c r="D138" s="467">
        <v>1</v>
      </c>
      <c r="E138" s="490"/>
      <c r="F138" s="448">
        <f t="shared" si="12"/>
        <v>0</v>
      </c>
    </row>
    <row r="139" spans="1:6" s="443" customFormat="1">
      <c r="A139" s="453"/>
      <c r="B139" s="485" t="s">
        <v>1513</v>
      </c>
      <c r="C139" s="488" t="s">
        <v>1469</v>
      </c>
      <c r="D139" s="489">
        <v>1</v>
      </c>
      <c r="E139" s="468"/>
      <c r="F139" s="448">
        <f t="shared" si="12"/>
        <v>0</v>
      </c>
    </row>
    <row r="140" spans="1:6" s="443" customFormat="1">
      <c r="A140" s="453"/>
      <c r="B140" s="485" t="s">
        <v>1514</v>
      </c>
      <c r="C140" s="486" t="s">
        <v>1469</v>
      </c>
      <c r="D140" s="467">
        <v>1</v>
      </c>
      <c r="E140" s="468"/>
      <c r="F140" s="448">
        <f t="shared" si="12"/>
        <v>0</v>
      </c>
    </row>
    <row r="141" spans="1:6" s="443" customFormat="1">
      <c r="A141" s="453"/>
      <c r="B141" s="454" t="s">
        <v>1473</v>
      </c>
      <c r="C141" s="455"/>
      <c r="D141" s="456"/>
      <c r="E141" s="457"/>
      <c r="F141" s="458"/>
    </row>
    <row r="142" spans="1:6" s="443" customFormat="1">
      <c r="A142" s="459"/>
      <c r="B142" s="460"/>
      <c r="C142" s="461"/>
      <c r="D142" s="462"/>
      <c r="E142" s="463"/>
      <c r="F142" s="458"/>
    </row>
    <row r="143" spans="1:6" s="443" customFormat="1" ht="75">
      <c r="A143" s="464" t="s">
        <v>1534</v>
      </c>
      <c r="B143" s="465" t="s">
        <v>1535</v>
      </c>
      <c r="C143" s="466" t="s">
        <v>1469</v>
      </c>
      <c r="D143" s="467">
        <v>1</v>
      </c>
      <c r="E143" s="468"/>
      <c r="F143" s="448">
        <f t="shared" ref="F143" si="13">D143*E143</f>
        <v>0</v>
      </c>
    </row>
    <row r="144" spans="1:6" s="443" customFormat="1">
      <c r="A144" s="459"/>
      <c r="B144" s="460"/>
      <c r="C144" s="461"/>
      <c r="D144" s="462"/>
      <c r="E144" s="463"/>
      <c r="F144" s="458"/>
    </row>
    <row r="145" spans="1:6" s="443" customFormat="1" ht="62.5">
      <c r="A145" s="453" t="s">
        <v>1536</v>
      </c>
      <c r="B145" s="482" t="s">
        <v>1537</v>
      </c>
      <c r="C145" s="483"/>
      <c r="D145" s="483"/>
      <c r="E145" s="484"/>
      <c r="F145" s="481"/>
    </row>
    <row r="146" spans="1:6" s="443" customFormat="1" ht="87.5">
      <c r="A146" s="453"/>
      <c r="B146" s="485" t="s">
        <v>1519</v>
      </c>
      <c r="C146" s="486" t="s">
        <v>1469</v>
      </c>
      <c r="D146" s="467">
        <v>1</v>
      </c>
      <c r="E146" s="468"/>
      <c r="F146" s="448">
        <f t="shared" ref="F146:F164" si="14">D146*E146</f>
        <v>0</v>
      </c>
    </row>
    <row r="147" spans="1:6" s="443" customFormat="1" ht="25">
      <c r="A147" s="453"/>
      <c r="B147" s="485" t="s">
        <v>1520</v>
      </c>
      <c r="C147" s="486" t="s">
        <v>1469</v>
      </c>
      <c r="D147" s="467">
        <v>1</v>
      </c>
      <c r="E147" s="468"/>
      <c r="F147" s="448">
        <f t="shared" si="14"/>
        <v>0</v>
      </c>
    </row>
    <row r="148" spans="1:6" s="443" customFormat="1" ht="125">
      <c r="A148" s="453"/>
      <c r="B148" s="485" t="s">
        <v>1521</v>
      </c>
      <c r="C148" s="486" t="s">
        <v>1469</v>
      </c>
      <c r="D148" s="467">
        <v>1</v>
      </c>
      <c r="E148" s="468"/>
      <c r="F148" s="448">
        <f t="shared" si="14"/>
        <v>0</v>
      </c>
    </row>
    <row r="149" spans="1:6" s="443" customFormat="1" ht="100">
      <c r="A149" s="453"/>
      <c r="B149" s="487" t="s">
        <v>1522</v>
      </c>
      <c r="C149" s="486" t="s">
        <v>5</v>
      </c>
      <c r="D149" s="467">
        <v>1</v>
      </c>
      <c r="E149" s="468"/>
      <c r="F149" s="448">
        <f t="shared" si="14"/>
        <v>0</v>
      </c>
    </row>
    <row r="150" spans="1:6" s="443" customFormat="1">
      <c r="A150" s="453"/>
      <c r="B150" s="487" t="s">
        <v>1523</v>
      </c>
      <c r="C150" s="486" t="s">
        <v>5</v>
      </c>
      <c r="D150" s="467">
        <v>1</v>
      </c>
      <c r="E150" s="468"/>
      <c r="F150" s="448">
        <f t="shared" si="14"/>
        <v>0</v>
      </c>
    </row>
    <row r="151" spans="1:6" s="443" customFormat="1" ht="137.5">
      <c r="A151" s="453"/>
      <c r="B151" s="487" t="s">
        <v>1524</v>
      </c>
      <c r="C151" s="486" t="s">
        <v>5</v>
      </c>
      <c r="D151" s="467">
        <v>2</v>
      </c>
      <c r="E151" s="468"/>
      <c r="F151" s="448">
        <f t="shared" si="14"/>
        <v>0</v>
      </c>
    </row>
    <row r="152" spans="1:6" s="443" customFormat="1" ht="137.5">
      <c r="A152" s="453"/>
      <c r="B152" s="487" t="s">
        <v>1525</v>
      </c>
      <c r="C152" s="486" t="s">
        <v>5</v>
      </c>
      <c r="D152" s="467">
        <v>1</v>
      </c>
      <c r="E152" s="468"/>
      <c r="F152" s="448">
        <f t="shared" si="14"/>
        <v>0</v>
      </c>
    </row>
    <row r="153" spans="1:6" s="443" customFormat="1" ht="87.5">
      <c r="A153" s="453"/>
      <c r="B153" s="485" t="s">
        <v>1526</v>
      </c>
      <c r="C153" s="486" t="s">
        <v>5</v>
      </c>
      <c r="D153" s="467">
        <v>1</v>
      </c>
      <c r="E153" s="468"/>
      <c r="F153" s="448">
        <f t="shared" si="14"/>
        <v>0</v>
      </c>
    </row>
    <row r="154" spans="1:6" s="443" customFormat="1" ht="87.5">
      <c r="A154" s="453"/>
      <c r="B154" s="485" t="s">
        <v>1527</v>
      </c>
      <c r="C154" s="486" t="s">
        <v>5</v>
      </c>
      <c r="D154" s="467">
        <v>1</v>
      </c>
      <c r="E154" s="468"/>
      <c r="F154" s="448">
        <f t="shared" si="14"/>
        <v>0</v>
      </c>
    </row>
    <row r="155" spans="1:6" s="443" customFormat="1" ht="87.5">
      <c r="A155" s="453"/>
      <c r="B155" s="485" t="s">
        <v>1508</v>
      </c>
      <c r="C155" s="486" t="s">
        <v>5</v>
      </c>
      <c r="D155" s="467">
        <v>7</v>
      </c>
      <c r="E155" s="468"/>
      <c r="F155" s="448">
        <f t="shared" si="14"/>
        <v>0</v>
      </c>
    </row>
    <row r="156" spans="1:6" s="443" customFormat="1" ht="87.5">
      <c r="A156" s="453"/>
      <c r="B156" s="485" t="s">
        <v>1510</v>
      </c>
      <c r="C156" s="486" t="s">
        <v>5</v>
      </c>
      <c r="D156" s="467">
        <v>9</v>
      </c>
      <c r="E156" s="468"/>
      <c r="F156" s="448">
        <f t="shared" si="14"/>
        <v>0</v>
      </c>
    </row>
    <row r="157" spans="1:6" s="443" customFormat="1" ht="87.5">
      <c r="A157" s="453"/>
      <c r="B157" s="485" t="s">
        <v>1528</v>
      </c>
      <c r="C157" s="486" t="s">
        <v>5</v>
      </c>
      <c r="D157" s="467">
        <v>1</v>
      </c>
      <c r="E157" s="468"/>
      <c r="F157" s="448">
        <f t="shared" si="14"/>
        <v>0</v>
      </c>
    </row>
    <row r="158" spans="1:6" s="443" customFormat="1" ht="87.5">
      <c r="A158" s="453"/>
      <c r="B158" s="485" t="s">
        <v>1529</v>
      </c>
      <c r="C158" s="486" t="s">
        <v>5</v>
      </c>
      <c r="D158" s="467">
        <v>2</v>
      </c>
      <c r="E158" s="468"/>
      <c r="F158" s="448">
        <f t="shared" si="14"/>
        <v>0</v>
      </c>
    </row>
    <row r="159" spans="1:6" s="443" customFormat="1" ht="137.5">
      <c r="A159" s="453"/>
      <c r="B159" s="485" t="s">
        <v>1530</v>
      </c>
      <c r="C159" s="486" t="s">
        <v>5</v>
      </c>
      <c r="D159" s="467">
        <v>1</v>
      </c>
      <c r="E159" s="490"/>
      <c r="F159" s="448">
        <f t="shared" si="14"/>
        <v>0</v>
      </c>
    </row>
    <row r="160" spans="1:6" s="443" customFormat="1" ht="75">
      <c r="A160" s="453"/>
      <c r="B160" s="485" t="s">
        <v>1531</v>
      </c>
      <c r="C160" s="486" t="s">
        <v>5</v>
      </c>
      <c r="D160" s="467">
        <v>1</v>
      </c>
      <c r="E160" s="490"/>
      <c r="F160" s="448">
        <f t="shared" si="14"/>
        <v>0</v>
      </c>
    </row>
    <row r="161" spans="1:6" s="443" customFormat="1">
      <c r="A161" s="453"/>
      <c r="B161" s="485" t="s">
        <v>1532</v>
      </c>
      <c r="C161" s="486" t="s">
        <v>5</v>
      </c>
      <c r="D161" s="467">
        <v>1</v>
      </c>
      <c r="E161" s="468"/>
      <c r="F161" s="448">
        <f t="shared" si="14"/>
        <v>0</v>
      </c>
    </row>
    <row r="162" spans="1:6" s="443" customFormat="1" ht="50">
      <c r="A162" s="453"/>
      <c r="B162" s="485" t="s">
        <v>1533</v>
      </c>
      <c r="C162" s="486" t="s">
        <v>5</v>
      </c>
      <c r="D162" s="467">
        <v>1</v>
      </c>
      <c r="E162" s="490"/>
      <c r="F162" s="448">
        <f t="shared" si="14"/>
        <v>0</v>
      </c>
    </row>
    <row r="163" spans="1:6" s="443" customFormat="1">
      <c r="A163" s="453"/>
      <c r="B163" s="485" t="s">
        <v>1513</v>
      </c>
      <c r="C163" s="488" t="s">
        <v>1469</v>
      </c>
      <c r="D163" s="489">
        <v>1</v>
      </c>
      <c r="E163" s="468"/>
      <c r="F163" s="448">
        <f t="shared" si="14"/>
        <v>0</v>
      </c>
    </row>
    <row r="164" spans="1:6" s="443" customFormat="1">
      <c r="A164" s="453"/>
      <c r="B164" s="485" t="s">
        <v>1514</v>
      </c>
      <c r="C164" s="486" t="s">
        <v>1469</v>
      </c>
      <c r="D164" s="467">
        <v>1</v>
      </c>
      <c r="E164" s="468"/>
      <c r="F164" s="448">
        <f t="shared" si="14"/>
        <v>0</v>
      </c>
    </row>
    <row r="165" spans="1:6" s="443" customFormat="1">
      <c r="A165" s="453"/>
      <c r="B165" s="454" t="s">
        <v>1473</v>
      </c>
      <c r="C165" s="455"/>
      <c r="D165" s="456"/>
      <c r="E165" s="457"/>
      <c r="F165" s="458"/>
    </row>
    <row r="166" spans="1:6" s="443" customFormat="1">
      <c r="A166" s="459"/>
      <c r="B166" s="460"/>
      <c r="C166" s="461"/>
      <c r="D166" s="462"/>
      <c r="E166" s="463"/>
      <c r="F166" s="458"/>
    </row>
    <row r="167" spans="1:6" s="443" customFormat="1" ht="75">
      <c r="A167" s="464" t="s">
        <v>1538</v>
      </c>
      <c r="B167" s="465" t="s">
        <v>1539</v>
      </c>
      <c r="C167" s="466" t="s">
        <v>1469</v>
      </c>
      <c r="D167" s="467">
        <v>1</v>
      </c>
      <c r="E167" s="468"/>
      <c r="F167" s="448">
        <f t="shared" ref="F167" si="15">D167*E167</f>
        <v>0</v>
      </c>
    </row>
    <row r="168" spans="1:6" s="443" customFormat="1">
      <c r="A168" s="459"/>
      <c r="B168" s="460"/>
      <c r="C168" s="461"/>
      <c r="D168" s="462"/>
      <c r="E168" s="463"/>
      <c r="F168" s="458"/>
    </row>
    <row r="169" spans="1:6" s="443" customFormat="1" ht="62.5">
      <c r="A169" s="453" t="s">
        <v>1540</v>
      </c>
      <c r="B169" s="482" t="s">
        <v>1541</v>
      </c>
      <c r="C169" s="483"/>
      <c r="D169" s="483"/>
      <c r="E169" s="484"/>
      <c r="F169" s="481"/>
    </row>
    <row r="170" spans="1:6" s="443" customFormat="1" ht="87.5">
      <c r="A170" s="453"/>
      <c r="B170" s="485" t="s">
        <v>1519</v>
      </c>
      <c r="C170" s="486" t="s">
        <v>1469</v>
      </c>
      <c r="D170" s="467">
        <v>1</v>
      </c>
      <c r="E170" s="468"/>
      <c r="F170" s="448">
        <f t="shared" ref="F170:F188" si="16">D170*E170</f>
        <v>0</v>
      </c>
    </row>
    <row r="171" spans="1:6" s="443" customFormat="1" ht="25">
      <c r="A171" s="453"/>
      <c r="B171" s="485" t="s">
        <v>1520</v>
      </c>
      <c r="C171" s="486" t="s">
        <v>1469</v>
      </c>
      <c r="D171" s="467">
        <v>1</v>
      </c>
      <c r="E171" s="468"/>
      <c r="F171" s="448">
        <f t="shared" si="16"/>
        <v>0</v>
      </c>
    </row>
    <row r="172" spans="1:6" s="443" customFormat="1" ht="125">
      <c r="A172" s="453"/>
      <c r="B172" s="485" t="s">
        <v>1521</v>
      </c>
      <c r="C172" s="486" t="s">
        <v>1469</v>
      </c>
      <c r="D172" s="467">
        <v>1</v>
      </c>
      <c r="E172" s="468"/>
      <c r="F172" s="448">
        <f t="shared" si="16"/>
        <v>0</v>
      </c>
    </row>
    <row r="173" spans="1:6" s="443" customFormat="1" ht="100">
      <c r="A173" s="453"/>
      <c r="B173" s="487" t="s">
        <v>1522</v>
      </c>
      <c r="C173" s="486" t="s">
        <v>5</v>
      </c>
      <c r="D173" s="467">
        <v>1</v>
      </c>
      <c r="E173" s="468"/>
      <c r="F173" s="448">
        <f t="shared" si="16"/>
        <v>0</v>
      </c>
    </row>
    <row r="174" spans="1:6" s="443" customFormat="1">
      <c r="A174" s="453"/>
      <c r="B174" s="487" t="s">
        <v>1523</v>
      </c>
      <c r="C174" s="486" t="s">
        <v>5</v>
      </c>
      <c r="D174" s="467">
        <v>1</v>
      </c>
      <c r="E174" s="468"/>
      <c r="F174" s="448">
        <f t="shared" si="16"/>
        <v>0</v>
      </c>
    </row>
    <row r="175" spans="1:6" s="443" customFormat="1" ht="137.5">
      <c r="A175" s="453"/>
      <c r="B175" s="487" t="s">
        <v>1524</v>
      </c>
      <c r="C175" s="486" t="s">
        <v>5</v>
      </c>
      <c r="D175" s="467">
        <v>2</v>
      </c>
      <c r="E175" s="468"/>
      <c r="F175" s="448">
        <f t="shared" si="16"/>
        <v>0</v>
      </c>
    </row>
    <row r="176" spans="1:6" s="443" customFormat="1" ht="137.5">
      <c r="A176" s="453"/>
      <c r="B176" s="487" t="s">
        <v>1525</v>
      </c>
      <c r="C176" s="486" t="s">
        <v>5</v>
      </c>
      <c r="D176" s="467">
        <v>1</v>
      </c>
      <c r="E176" s="468"/>
      <c r="F176" s="448">
        <f t="shared" si="16"/>
        <v>0</v>
      </c>
    </row>
    <row r="177" spans="1:6" s="443" customFormat="1" ht="87.5">
      <c r="A177" s="453"/>
      <c r="B177" s="485" t="s">
        <v>1526</v>
      </c>
      <c r="C177" s="486" t="s">
        <v>5</v>
      </c>
      <c r="D177" s="467">
        <v>1</v>
      </c>
      <c r="E177" s="468"/>
      <c r="F177" s="448">
        <f t="shared" si="16"/>
        <v>0</v>
      </c>
    </row>
    <row r="178" spans="1:6" s="443" customFormat="1" ht="87.5">
      <c r="A178" s="453"/>
      <c r="B178" s="485" t="s">
        <v>1527</v>
      </c>
      <c r="C178" s="486" t="s">
        <v>5</v>
      </c>
      <c r="D178" s="467">
        <v>1</v>
      </c>
      <c r="E178" s="468"/>
      <c r="F178" s="448">
        <f t="shared" si="16"/>
        <v>0</v>
      </c>
    </row>
    <row r="179" spans="1:6" s="443" customFormat="1" ht="87.5">
      <c r="A179" s="453"/>
      <c r="B179" s="485" t="s">
        <v>1508</v>
      </c>
      <c r="C179" s="486" t="s">
        <v>5</v>
      </c>
      <c r="D179" s="467">
        <v>7</v>
      </c>
      <c r="E179" s="468"/>
      <c r="F179" s="448">
        <f t="shared" si="16"/>
        <v>0</v>
      </c>
    </row>
    <row r="180" spans="1:6" s="443" customFormat="1" ht="87.5">
      <c r="A180" s="453"/>
      <c r="B180" s="485" t="s">
        <v>1510</v>
      </c>
      <c r="C180" s="486" t="s">
        <v>5</v>
      </c>
      <c r="D180" s="467">
        <v>9</v>
      </c>
      <c r="E180" s="468"/>
      <c r="F180" s="448">
        <f t="shared" si="16"/>
        <v>0</v>
      </c>
    </row>
    <row r="181" spans="1:6" s="443" customFormat="1" ht="87.5">
      <c r="A181" s="453"/>
      <c r="B181" s="485" t="s">
        <v>1528</v>
      </c>
      <c r="C181" s="486" t="s">
        <v>5</v>
      </c>
      <c r="D181" s="467">
        <v>1</v>
      </c>
      <c r="E181" s="468"/>
      <c r="F181" s="448">
        <f t="shared" si="16"/>
        <v>0</v>
      </c>
    </row>
    <row r="182" spans="1:6" s="443" customFormat="1" ht="87.5">
      <c r="A182" s="453"/>
      <c r="B182" s="485" t="s">
        <v>1529</v>
      </c>
      <c r="C182" s="486" t="s">
        <v>5</v>
      </c>
      <c r="D182" s="467">
        <v>2</v>
      </c>
      <c r="E182" s="468"/>
      <c r="F182" s="448">
        <f t="shared" si="16"/>
        <v>0</v>
      </c>
    </row>
    <row r="183" spans="1:6" s="443" customFormat="1" ht="137.5">
      <c r="A183" s="453"/>
      <c r="B183" s="485" t="s">
        <v>1530</v>
      </c>
      <c r="C183" s="486" t="s">
        <v>5</v>
      </c>
      <c r="D183" s="467">
        <v>1</v>
      </c>
      <c r="E183" s="490"/>
      <c r="F183" s="448">
        <f t="shared" si="16"/>
        <v>0</v>
      </c>
    </row>
    <row r="184" spans="1:6" s="443" customFormat="1" ht="75">
      <c r="A184" s="453"/>
      <c r="B184" s="485" t="s">
        <v>1531</v>
      </c>
      <c r="C184" s="486" t="s">
        <v>5</v>
      </c>
      <c r="D184" s="467">
        <v>1</v>
      </c>
      <c r="E184" s="490"/>
      <c r="F184" s="448">
        <f t="shared" si="16"/>
        <v>0</v>
      </c>
    </row>
    <row r="185" spans="1:6" s="443" customFormat="1">
      <c r="A185" s="453"/>
      <c r="B185" s="485" t="s">
        <v>1532</v>
      </c>
      <c r="C185" s="486" t="s">
        <v>5</v>
      </c>
      <c r="D185" s="467">
        <v>1</v>
      </c>
      <c r="E185" s="468"/>
      <c r="F185" s="448">
        <f t="shared" si="16"/>
        <v>0</v>
      </c>
    </row>
    <row r="186" spans="1:6" s="443" customFormat="1" ht="50">
      <c r="A186" s="453"/>
      <c r="B186" s="485" t="s">
        <v>1533</v>
      </c>
      <c r="C186" s="486" t="s">
        <v>5</v>
      </c>
      <c r="D186" s="467">
        <v>1</v>
      </c>
      <c r="E186" s="490"/>
      <c r="F186" s="448">
        <f t="shared" si="16"/>
        <v>0</v>
      </c>
    </row>
    <row r="187" spans="1:6" s="443" customFormat="1">
      <c r="A187" s="453"/>
      <c r="B187" s="485" t="s">
        <v>1513</v>
      </c>
      <c r="C187" s="488" t="s">
        <v>1469</v>
      </c>
      <c r="D187" s="489">
        <v>1</v>
      </c>
      <c r="E187" s="468"/>
      <c r="F187" s="448">
        <f t="shared" si="16"/>
        <v>0</v>
      </c>
    </row>
    <row r="188" spans="1:6" s="443" customFormat="1">
      <c r="A188" s="453"/>
      <c r="B188" s="485" t="s">
        <v>1514</v>
      </c>
      <c r="C188" s="486" t="s">
        <v>1469</v>
      </c>
      <c r="D188" s="467">
        <v>1</v>
      </c>
      <c r="E188" s="468"/>
      <c r="F188" s="448">
        <f t="shared" si="16"/>
        <v>0</v>
      </c>
    </row>
    <row r="189" spans="1:6" s="443" customFormat="1">
      <c r="A189" s="453"/>
      <c r="B189" s="454" t="s">
        <v>1473</v>
      </c>
      <c r="C189" s="455"/>
      <c r="D189" s="456"/>
      <c r="E189" s="457"/>
      <c r="F189" s="458"/>
    </row>
    <row r="190" spans="1:6" s="443" customFormat="1">
      <c r="A190" s="459"/>
      <c r="B190" s="460"/>
      <c r="C190" s="461"/>
      <c r="D190" s="462"/>
      <c r="E190" s="463"/>
      <c r="F190" s="458"/>
    </row>
    <row r="191" spans="1:6" s="443" customFormat="1" ht="75">
      <c r="A191" s="464" t="s">
        <v>1542</v>
      </c>
      <c r="B191" s="465" t="s">
        <v>1543</v>
      </c>
      <c r="C191" s="466" t="s">
        <v>1469</v>
      </c>
      <c r="D191" s="467">
        <v>1</v>
      </c>
      <c r="E191" s="468"/>
      <c r="F191" s="448">
        <f t="shared" ref="F191" si="17">D191*E191</f>
        <v>0</v>
      </c>
    </row>
    <row r="192" spans="1:6" s="443" customFormat="1">
      <c r="A192" s="459"/>
      <c r="B192" s="460"/>
      <c r="C192" s="461"/>
      <c r="D192" s="462"/>
      <c r="E192" s="463"/>
      <c r="F192" s="458"/>
    </row>
    <row r="193" spans="1:6" s="443" customFormat="1" ht="62.5">
      <c r="A193" s="453" t="s">
        <v>1544</v>
      </c>
      <c r="B193" s="482" t="s">
        <v>1545</v>
      </c>
      <c r="C193" s="483"/>
      <c r="D193" s="483"/>
      <c r="E193" s="484"/>
      <c r="F193" s="481"/>
    </row>
    <row r="194" spans="1:6" s="443" customFormat="1" ht="87.5">
      <c r="A194" s="453"/>
      <c r="B194" s="485" t="s">
        <v>1546</v>
      </c>
      <c r="C194" s="486" t="s">
        <v>1469</v>
      </c>
      <c r="D194" s="467">
        <v>1</v>
      </c>
      <c r="E194" s="468"/>
      <c r="F194" s="448">
        <f t="shared" ref="F194:F212" si="18">D194*E194</f>
        <v>0</v>
      </c>
    </row>
    <row r="195" spans="1:6" s="443" customFormat="1" ht="25">
      <c r="A195" s="453"/>
      <c r="B195" s="485" t="s">
        <v>1547</v>
      </c>
      <c r="C195" s="486" t="s">
        <v>1469</v>
      </c>
      <c r="D195" s="467">
        <v>1</v>
      </c>
      <c r="E195" s="468"/>
      <c r="F195" s="448">
        <f t="shared" si="18"/>
        <v>0</v>
      </c>
    </row>
    <row r="196" spans="1:6" s="443" customFormat="1" ht="125">
      <c r="A196" s="453"/>
      <c r="B196" s="485" t="s">
        <v>1521</v>
      </c>
      <c r="C196" s="486" t="s">
        <v>1469</v>
      </c>
      <c r="D196" s="467">
        <v>1</v>
      </c>
      <c r="E196" s="468"/>
      <c r="F196" s="448">
        <f t="shared" si="18"/>
        <v>0</v>
      </c>
    </row>
    <row r="197" spans="1:6" s="443" customFormat="1" ht="100">
      <c r="A197" s="453"/>
      <c r="B197" s="487" t="s">
        <v>1522</v>
      </c>
      <c r="C197" s="486" t="s">
        <v>5</v>
      </c>
      <c r="D197" s="467">
        <v>1</v>
      </c>
      <c r="E197" s="468"/>
      <c r="F197" s="448">
        <f t="shared" si="18"/>
        <v>0</v>
      </c>
    </row>
    <row r="198" spans="1:6" s="443" customFormat="1">
      <c r="A198" s="453"/>
      <c r="B198" s="487" t="s">
        <v>1523</v>
      </c>
      <c r="C198" s="486" t="s">
        <v>5</v>
      </c>
      <c r="D198" s="467">
        <v>1</v>
      </c>
      <c r="E198" s="468"/>
      <c r="F198" s="448">
        <f t="shared" si="18"/>
        <v>0</v>
      </c>
    </row>
    <row r="199" spans="1:6" s="443" customFormat="1" ht="137.5">
      <c r="A199" s="453"/>
      <c r="B199" s="487" t="s">
        <v>1524</v>
      </c>
      <c r="C199" s="486" t="s">
        <v>5</v>
      </c>
      <c r="D199" s="467">
        <v>1</v>
      </c>
      <c r="E199" s="468"/>
      <c r="F199" s="448">
        <f t="shared" si="18"/>
        <v>0</v>
      </c>
    </row>
    <row r="200" spans="1:6" s="443" customFormat="1" ht="137.5">
      <c r="A200" s="453"/>
      <c r="B200" s="487" t="s">
        <v>1525</v>
      </c>
      <c r="C200" s="486" t="s">
        <v>5</v>
      </c>
      <c r="D200" s="467">
        <v>1</v>
      </c>
      <c r="E200" s="468"/>
      <c r="F200" s="448">
        <f t="shared" si="18"/>
        <v>0</v>
      </c>
    </row>
    <row r="201" spans="1:6" s="443" customFormat="1" ht="87.5">
      <c r="A201" s="453"/>
      <c r="B201" s="485" t="s">
        <v>1526</v>
      </c>
      <c r="C201" s="486" t="s">
        <v>5</v>
      </c>
      <c r="D201" s="467">
        <v>1</v>
      </c>
      <c r="E201" s="468"/>
      <c r="F201" s="448">
        <f t="shared" si="18"/>
        <v>0</v>
      </c>
    </row>
    <row r="202" spans="1:6" s="443" customFormat="1" ht="87.5">
      <c r="A202" s="453"/>
      <c r="B202" s="485" t="s">
        <v>1527</v>
      </c>
      <c r="C202" s="486" t="s">
        <v>5</v>
      </c>
      <c r="D202" s="467">
        <v>1</v>
      </c>
      <c r="E202" s="468"/>
      <c r="F202" s="448">
        <f t="shared" si="18"/>
        <v>0</v>
      </c>
    </row>
    <row r="203" spans="1:6" s="443" customFormat="1" ht="87.5">
      <c r="A203" s="453"/>
      <c r="B203" s="485" t="s">
        <v>1508</v>
      </c>
      <c r="C203" s="486" t="s">
        <v>5</v>
      </c>
      <c r="D203" s="467">
        <v>4</v>
      </c>
      <c r="E203" s="468"/>
      <c r="F203" s="448">
        <f t="shared" si="18"/>
        <v>0</v>
      </c>
    </row>
    <row r="204" spans="1:6" s="443" customFormat="1" ht="87.5">
      <c r="A204" s="453"/>
      <c r="B204" s="485" t="s">
        <v>1510</v>
      </c>
      <c r="C204" s="486" t="s">
        <v>5</v>
      </c>
      <c r="D204" s="467">
        <v>6</v>
      </c>
      <c r="E204" s="468"/>
      <c r="F204" s="448">
        <f t="shared" si="18"/>
        <v>0</v>
      </c>
    </row>
    <row r="205" spans="1:6" s="443" customFormat="1" ht="87.5">
      <c r="A205" s="453"/>
      <c r="B205" s="485" t="s">
        <v>1528</v>
      </c>
      <c r="C205" s="486" t="s">
        <v>5</v>
      </c>
      <c r="D205" s="467">
        <v>1</v>
      </c>
      <c r="E205" s="468"/>
      <c r="F205" s="448">
        <f t="shared" si="18"/>
        <v>0</v>
      </c>
    </row>
    <row r="206" spans="1:6" s="443" customFormat="1" ht="87.5">
      <c r="A206" s="453"/>
      <c r="B206" s="485" t="s">
        <v>1529</v>
      </c>
      <c r="C206" s="486" t="s">
        <v>5</v>
      </c>
      <c r="D206" s="467">
        <v>1</v>
      </c>
      <c r="E206" s="468"/>
      <c r="F206" s="448">
        <f t="shared" si="18"/>
        <v>0</v>
      </c>
    </row>
    <row r="207" spans="1:6" s="443" customFormat="1" ht="137.5">
      <c r="A207" s="453"/>
      <c r="B207" s="485" t="s">
        <v>1530</v>
      </c>
      <c r="C207" s="486" t="s">
        <v>5</v>
      </c>
      <c r="D207" s="467">
        <v>1</v>
      </c>
      <c r="E207" s="490"/>
      <c r="F207" s="448">
        <f t="shared" si="18"/>
        <v>0</v>
      </c>
    </row>
    <row r="208" spans="1:6" s="443" customFormat="1" ht="75">
      <c r="A208" s="453"/>
      <c r="B208" s="485" t="s">
        <v>1531</v>
      </c>
      <c r="C208" s="486" t="s">
        <v>5</v>
      </c>
      <c r="D208" s="467">
        <v>1</v>
      </c>
      <c r="E208" s="490"/>
      <c r="F208" s="448">
        <f t="shared" si="18"/>
        <v>0</v>
      </c>
    </row>
    <row r="209" spans="1:6" s="443" customFormat="1">
      <c r="A209" s="453"/>
      <c r="B209" s="485" t="s">
        <v>1532</v>
      </c>
      <c r="C209" s="486" t="s">
        <v>5</v>
      </c>
      <c r="D209" s="467">
        <v>1</v>
      </c>
      <c r="E209" s="468"/>
      <c r="F209" s="448">
        <f t="shared" si="18"/>
        <v>0</v>
      </c>
    </row>
    <row r="210" spans="1:6" s="443" customFormat="1" ht="50">
      <c r="A210" s="453"/>
      <c r="B210" s="485" t="s">
        <v>1533</v>
      </c>
      <c r="C210" s="486" t="s">
        <v>5</v>
      </c>
      <c r="D210" s="467">
        <v>1</v>
      </c>
      <c r="E210" s="490"/>
      <c r="F210" s="448">
        <f t="shared" si="18"/>
        <v>0</v>
      </c>
    </row>
    <row r="211" spans="1:6" s="443" customFormat="1">
      <c r="A211" s="453"/>
      <c r="B211" s="485" t="s">
        <v>1513</v>
      </c>
      <c r="C211" s="488" t="s">
        <v>1469</v>
      </c>
      <c r="D211" s="489">
        <v>1</v>
      </c>
      <c r="E211" s="468"/>
      <c r="F211" s="448">
        <f t="shared" si="18"/>
        <v>0</v>
      </c>
    </row>
    <row r="212" spans="1:6" s="443" customFormat="1">
      <c r="A212" s="453"/>
      <c r="B212" s="485" t="s">
        <v>1514</v>
      </c>
      <c r="C212" s="486" t="s">
        <v>1469</v>
      </c>
      <c r="D212" s="467">
        <v>1</v>
      </c>
      <c r="E212" s="468"/>
      <c r="F212" s="448">
        <f t="shared" si="18"/>
        <v>0</v>
      </c>
    </row>
    <row r="213" spans="1:6" s="443" customFormat="1">
      <c r="A213" s="453"/>
      <c r="B213" s="454" t="s">
        <v>1473</v>
      </c>
      <c r="C213" s="455"/>
      <c r="D213" s="456"/>
      <c r="E213" s="457"/>
      <c r="F213" s="458"/>
    </row>
    <row r="214" spans="1:6" s="443" customFormat="1">
      <c r="A214" s="459"/>
      <c r="B214" s="460"/>
      <c r="C214" s="461"/>
      <c r="D214" s="462"/>
      <c r="E214" s="463"/>
      <c r="F214" s="458"/>
    </row>
    <row r="215" spans="1:6" s="443" customFormat="1" ht="75">
      <c r="A215" s="464" t="s">
        <v>1548</v>
      </c>
      <c r="B215" s="465" t="s">
        <v>1549</v>
      </c>
      <c r="C215" s="466" t="s">
        <v>1469</v>
      </c>
      <c r="D215" s="467">
        <v>1</v>
      </c>
      <c r="E215" s="468"/>
      <c r="F215" s="448">
        <f t="shared" ref="F215" si="19">D215*E215</f>
        <v>0</v>
      </c>
    </row>
    <row r="216" spans="1:6" s="443" customFormat="1">
      <c r="A216" s="459"/>
      <c r="B216" s="460"/>
      <c r="C216" s="461"/>
      <c r="D216" s="462"/>
      <c r="E216" s="463"/>
      <c r="F216" s="458"/>
    </row>
    <row r="217" spans="1:6" s="443" customFormat="1" ht="62.5">
      <c r="A217" s="453" t="s">
        <v>1550</v>
      </c>
      <c r="B217" s="482" t="s">
        <v>1551</v>
      </c>
      <c r="C217" s="483"/>
      <c r="D217" s="483"/>
      <c r="E217" s="484"/>
      <c r="F217" s="481"/>
    </row>
    <row r="218" spans="1:6" s="443" customFormat="1" ht="87.5">
      <c r="A218" s="453"/>
      <c r="B218" s="485" t="s">
        <v>1519</v>
      </c>
      <c r="C218" s="486" t="s">
        <v>1469</v>
      </c>
      <c r="D218" s="467">
        <v>1</v>
      </c>
      <c r="E218" s="468"/>
      <c r="F218" s="448">
        <f t="shared" ref="F218:F236" si="20">D218*E218</f>
        <v>0</v>
      </c>
    </row>
    <row r="219" spans="1:6" s="443" customFormat="1" ht="25">
      <c r="A219" s="453"/>
      <c r="B219" s="485" t="s">
        <v>1520</v>
      </c>
      <c r="C219" s="486" t="s">
        <v>1469</v>
      </c>
      <c r="D219" s="467">
        <v>1</v>
      </c>
      <c r="E219" s="468"/>
      <c r="F219" s="448">
        <f t="shared" si="20"/>
        <v>0</v>
      </c>
    </row>
    <row r="220" spans="1:6" s="443" customFormat="1" ht="125">
      <c r="A220" s="453"/>
      <c r="B220" s="485" t="s">
        <v>1521</v>
      </c>
      <c r="C220" s="486" t="s">
        <v>1469</v>
      </c>
      <c r="D220" s="467">
        <v>1</v>
      </c>
      <c r="E220" s="468"/>
      <c r="F220" s="448">
        <f t="shared" si="20"/>
        <v>0</v>
      </c>
    </row>
    <row r="221" spans="1:6" s="443" customFormat="1" ht="100">
      <c r="A221" s="453"/>
      <c r="B221" s="487" t="s">
        <v>1522</v>
      </c>
      <c r="C221" s="486" t="s">
        <v>5</v>
      </c>
      <c r="D221" s="467">
        <v>1</v>
      </c>
      <c r="E221" s="468"/>
      <c r="F221" s="448">
        <f t="shared" si="20"/>
        <v>0</v>
      </c>
    </row>
    <row r="222" spans="1:6" s="443" customFormat="1">
      <c r="A222" s="453"/>
      <c r="B222" s="487" t="s">
        <v>1523</v>
      </c>
      <c r="C222" s="486" t="s">
        <v>5</v>
      </c>
      <c r="D222" s="467">
        <v>1</v>
      </c>
      <c r="E222" s="468"/>
      <c r="F222" s="448">
        <f t="shared" si="20"/>
        <v>0</v>
      </c>
    </row>
    <row r="223" spans="1:6" s="443" customFormat="1" ht="137.5">
      <c r="A223" s="453"/>
      <c r="B223" s="487" t="s">
        <v>1524</v>
      </c>
      <c r="C223" s="486" t="s">
        <v>5</v>
      </c>
      <c r="D223" s="467">
        <v>2</v>
      </c>
      <c r="E223" s="468"/>
      <c r="F223" s="448">
        <f t="shared" si="20"/>
        <v>0</v>
      </c>
    </row>
    <row r="224" spans="1:6" s="443" customFormat="1" ht="137.5">
      <c r="A224" s="453"/>
      <c r="B224" s="487" t="s">
        <v>1525</v>
      </c>
      <c r="C224" s="486" t="s">
        <v>5</v>
      </c>
      <c r="D224" s="467">
        <v>1</v>
      </c>
      <c r="E224" s="468"/>
      <c r="F224" s="448">
        <f t="shared" si="20"/>
        <v>0</v>
      </c>
    </row>
    <row r="225" spans="1:6" s="443" customFormat="1" ht="87.5">
      <c r="A225" s="453"/>
      <c r="B225" s="485" t="s">
        <v>1526</v>
      </c>
      <c r="C225" s="486" t="s">
        <v>5</v>
      </c>
      <c r="D225" s="467">
        <v>1</v>
      </c>
      <c r="E225" s="468"/>
      <c r="F225" s="448">
        <f t="shared" si="20"/>
        <v>0</v>
      </c>
    </row>
    <row r="226" spans="1:6" s="443" customFormat="1" ht="87.5">
      <c r="A226" s="453"/>
      <c r="B226" s="485" t="s">
        <v>1527</v>
      </c>
      <c r="C226" s="486" t="s">
        <v>5</v>
      </c>
      <c r="D226" s="467">
        <v>1</v>
      </c>
      <c r="E226" s="468"/>
      <c r="F226" s="448">
        <f t="shared" si="20"/>
        <v>0</v>
      </c>
    </row>
    <row r="227" spans="1:6" s="443" customFormat="1" ht="87.5">
      <c r="A227" s="453"/>
      <c r="B227" s="485" t="s">
        <v>1508</v>
      </c>
      <c r="C227" s="486" t="s">
        <v>5</v>
      </c>
      <c r="D227" s="467">
        <v>7</v>
      </c>
      <c r="E227" s="468"/>
      <c r="F227" s="448">
        <f t="shared" si="20"/>
        <v>0</v>
      </c>
    </row>
    <row r="228" spans="1:6" s="443" customFormat="1" ht="87.5">
      <c r="A228" s="453"/>
      <c r="B228" s="485" t="s">
        <v>1510</v>
      </c>
      <c r="C228" s="486" t="s">
        <v>5</v>
      </c>
      <c r="D228" s="467">
        <v>9</v>
      </c>
      <c r="E228" s="468"/>
      <c r="F228" s="448">
        <f t="shared" si="20"/>
        <v>0</v>
      </c>
    </row>
    <row r="229" spans="1:6" s="443" customFormat="1" ht="87.5">
      <c r="A229" s="453"/>
      <c r="B229" s="485" t="s">
        <v>1528</v>
      </c>
      <c r="C229" s="486" t="s">
        <v>5</v>
      </c>
      <c r="D229" s="467">
        <v>1</v>
      </c>
      <c r="E229" s="468"/>
      <c r="F229" s="448">
        <f t="shared" si="20"/>
        <v>0</v>
      </c>
    </row>
    <row r="230" spans="1:6" s="443" customFormat="1" ht="87.5">
      <c r="A230" s="453"/>
      <c r="B230" s="485" t="s">
        <v>1529</v>
      </c>
      <c r="C230" s="486" t="s">
        <v>5</v>
      </c>
      <c r="D230" s="467">
        <v>2</v>
      </c>
      <c r="E230" s="468"/>
      <c r="F230" s="448">
        <f t="shared" si="20"/>
        <v>0</v>
      </c>
    </row>
    <row r="231" spans="1:6" s="443" customFormat="1" ht="137.5">
      <c r="A231" s="453"/>
      <c r="B231" s="485" t="s">
        <v>1530</v>
      </c>
      <c r="C231" s="486" t="s">
        <v>5</v>
      </c>
      <c r="D231" s="467">
        <v>1</v>
      </c>
      <c r="E231" s="490"/>
      <c r="F231" s="448">
        <f t="shared" si="20"/>
        <v>0</v>
      </c>
    </row>
    <row r="232" spans="1:6" s="443" customFormat="1" ht="75">
      <c r="A232" s="453"/>
      <c r="B232" s="485" t="s">
        <v>1531</v>
      </c>
      <c r="C232" s="486" t="s">
        <v>5</v>
      </c>
      <c r="D232" s="467">
        <v>1</v>
      </c>
      <c r="E232" s="490"/>
      <c r="F232" s="448">
        <f t="shared" si="20"/>
        <v>0</v>
      </c>
    </row>
    <row r="233" spans="1:6" s="443" customFormat="1">
      <c r="A233" s="453"/>
      <c r="B233" s="485" t="s">
        <v>1532</v>
      </c>
      <c r="C233" s="486" t="s">
        <v>5</v>
      </c>
      <c r="D233" s="467">
        <v>1</v>
      </c>
      <c r="E233" s="468"/>
      <c r="F233" s="448">
        <f t="shared" si="20"/>
        <v>0</v>
      </c>
    </row>
    <row r="234" spans="1:6" s="443" customFormat="1" ht="50">
      <c r="A234" s="453"/>
      <c r="B234" s="485" t="s">
        <v>1533</v>
      </c>
      <c r="C234" s="486" t="s">
        <v>5</v>
      </c>
      <c r="D234" s="467">
        <v>1</v>
      </c>
      <c r="E234" s="490"/>
      <c r="F234" s="448">
        <f t="shared" si="20"/>
        <v>0</v>
      </c>
    </row>
    <row r="235" spans="1:6" s="443" customFormat="1">
      <c r="A235" s="453"/>
      <c r="B235" s="485" t="s">
        <v>1513</v>
      </c>
      <c r="C235" s="488" t="s">
        <v>1469</v>
      </c>
      <c r="D235" s="489">
        <v>1</v>
      </c>
      <c r="E235" s="468"/>
      <c r="F235" s="448">
        <f t="shared" si="20"/>
        <v>0</v>
      </c>
    </row>
    <row r="236" spans="1:6" s="443" customFormat="1">
      <c r="A236" s="453"/>
      <c r="B236" s="485" t="s">
        <v>1514</v>
      </c>
      <c r="C236" s="486" t="s">
        <v>1469</v>
      </c>
      <c r="D236" s="467">
        <v>1</v>
      </c>
      <c r="E236" s="468"/>
      <c r="F236" s="448">
        <f t="shared" si="20"/>
        <v>0</v>
      </c>
    </row>
    <row r="237" spans="1:6" s="443" customFormat="1">
      <c r="A237" s="453"/>
      <c r="B237" s="454" t="s">
        <v>1473</v>
      </c>
      <c r="C237" s="455"/>
      <c r="D237" s="456"/>
      <c r="E237" s="457"/>
      <c r="F237" s="458"/>
    </row>
    <row r="238" spans="1:6" s="443" customFormat="1">
      <c r="A238" s="459"/>
      <c r="B238" s="460"/>
      <c r="C238" s="461"/>
      <c r="D238" s="462"/>
      <c r="E238" s="463"/>
      <c r="F238" s="458"/>
    </row>
    <row r="239" spans="1:6" s="443" customFormat="1" ht="75">
      <c r="A239" s="464" t="s">
        <v>1552</v>
      </c>
      <c r="B239" s="465" t="s">
        <v>1553</v>
      </c>
      <c r="C239" s="466" t="s">
        <v>1469</v>
      </c>
      <c r="D239" s="467">
        <v>1</v>
      </c>
      <c r="E239" s="468"/>
      <c r="F239" s="448">
        <f t="shared" ref="F239" si="21">D239*E239</f>
        <v>0</v>
      </c>
    </row>
    <row r="240" spans="1:6" s="443" customFormat="1">
      <c r="A240" s="459"/>
      <c r="B240" s="460"/>
      <c r="C240" s="461"/>
      <c r="D240" s="462"/>
      <c r="E240" s="463"/>
      <c r="F240" s="458"/>
    </row>
    <row r="241" spans="1:6" s="443" customFormat="1" ht="50">
      <c r="A241" s="453" t="s">
        <v>1554</v>
      </c>
      <c r="B241" s="482" t="s">
        <v>1555</v>
      </c>
      <c r="C241" s="483"/>
      <c r="D241" s="483"/>
      <c r="E241" s="484"/>
      <c r="F241" s="481"/>
    </row>
    <row r="242" spans="1:6" s="443" customFormat="1" ht="87.5">
      <c r="A242" s="453"/>
      <c r="B242" s="485" t="s">
        <v>1519</v>
      </c>
      <c r="C242" s="486" t="s">
        <v>1469</v>
      </c>
      <c r="D242" s="467">
        <v>1</v>
      </c>
      <c r="E242" s="468"/>
      <c r="F242" s="448">
        <f t="shared" ref="F242:F254" si="22">D242*E242</f>
        <v>0</v>
      </c>
    </row>
    <row r="243" spans="1:6" s="443" customFormat="1" ht="25">
      <c r="A243" s="453"/>
      <c r="B243" s="485" t="s">
        <v>1547</v>
      </c>
      <c r="C243" s="486" t="s">
        <v>1469</v>
      </c>
      <c r="D243" s="467">
        <v>1</v>
      </c>
      <c r="E243" s="468"/>
      <c r="F243" s="448">
        <f t="shared" si="22"/>
        <v>0</v>
      </c>
    </row>
    <row r="244" spans="1:6" s="443" customFormat="1" ht="125">
      <c r="A244" s="453"/>
      <c r="B244" s="485" t="s">
        <v>1521</v>
      </c>
      <c r="C244" s="486" t="s">
        <v>1469</v>
      </c>
      <c r="D244" s="467">
        <v>1</v>
      </c>
      <c r="E244" s="468"/>
      <c r="F244" s="448">
        <f t="shared" si="22"/>
        <v>0</v>
      </c>
    </row>
    <row r="245" spans="1:6" s="443" customFormat="1" ht="100">
      <c r="A245" s="453"/>
      <c r="B245" s="487" t="s">
        <v>1522</v>
      </c>
      <c r="C245" s="486" t="s">
        <v>5</v>
      </c>
      <c r="D245" s="467">
        <v>1</v>
      </c>
      <c r="E245" s="468"/>
      <c r="F245" s="448">
        <f t="shared" si="22"/>
        <v>0</v>
      </c>
    </row>
    <row r="246" spans="1:6" s="443" customFormat="1" ht="137.5">
      <c r="A246" s="453"/>
      <c r="B246" s="487" t="s">
        <v>1524</v>
      </c>
      <c r="C246" s="486" t="s">
        <v>5</v>
      </c>
      <c r="D246" s="467">
        <v>1</v>
      </c>
      <c r="E246" s="468"/>
      <c r="F246" s="448">
        <f t="shared" si="22"/>
        <v>0</v>
      </c>
    </row>
    <row r="247" spans="1:6" ht="137.5">
      <c r="A247" s="491"/>
      <c r="B247" s="487" t="s">
        <v>1556</v>
      </c>
      <c r="C247" s="486" t="s">
        <v>5</v>
      </c>
      <c r="D247" s="467">
        <v>5</v>
      </c>
      <c r="E247" s="468"/>
      <c r="F247" s="448">
        <f t="shared" si="22"/>
        <v>0</v>
      </c>
    </row>
    <row r="248" spans="1:6" s="443" customFormat="1" ht="87.5">
      <c r="A248" s="453"/>
      <c r="B248" s="485" t="s">
        <v>1526</v>
      </c>
      <c r="C248" s="486" t="s">
        <v>5</v>
      </c>
      <c r="D248" s="467">
        <v>1</v>
      </c>
      <c r="E248" s="468"/>
      <c r="F248" s="448">
        <f t="shared" si="22"/>
        <v>0</v>
      </c>
    </row>
    <row r="249" spans="1:6" s="443" customFormat="1" ht="87.5">
      <c r="A249" s="453"/>
      <c r="B249" s="485" t="s">
        <v>1508</v>
      </c>
      <c r="C249" s="486" t="s">
        <v>5</v>
      </c>
      <c r="D249" s="467">
        <v>3</v>
      </c>
      <c r="E249" s="468"/>
      <c r="F249" s="448">
        <f t="shared" si="22"/>
        <v>0</v>
      </c>
    </row>
    <row r="250" spans="1:6" s="443" customFormat="1" ht="87.5">
      <c r="A250" s="453"/>
      <c r="B250" s="485" t="s">
        <v>1510</v>
      </c>
      <c r="C250" s="486" t="s">
        <v>5</v>
      </c>
      <c r="D250" s="467">
        <v>14</v>
      </c>
      <c r="E250" s="468"/>
      <c r="F250" s="448">
        <f t="shared" si="22"/>
        <v>0</v>
      </c>
    </row>
    <row r="251" spans="1:6" s="443" customFormat="1" ht="87.5">
      <c r="A251" s="453"/>
      <c r="B251" s="485" t="s">
        <v>1557</v>
      </c>
      <c r="C251" s="486" t="s">
        <v>5</v>
      </c>
      <c r="D251" s="467">
        <v>1</v>
      </c>
      <c r="E251" s="468"/>
      <c r="F251" s="448">
        <f t="shared" si="22"/>
        <v>0</v>
      </c>
    </row>
    <row r="252" spans="1:6" s="443" customFormat="1" ht="50">
      <c r="A252" s="453"/>
      <c r="B252" s="485" t="s">
        <v>1558</v>
      </c>
      <c r="C252" s="486" t="s">
        <v>5</v>
      </c>
      <c r="D252" s="467">
        <v>6</v>
      </c>
      <c r="E252" s="490"/>
      <c r="F252" s="448">
        <f t="shared" si="22"/>
        <v>0</v>
      </c>
    </row>
    <row r="253" spans="1:6" s="443" customFormat="1">
      <c r="A253" s="453"/>
      <c r="B253" s="485" t="s">
        <v>1513</v>
      </c>
      <c r="C253" s="488" t="s">
        <v>1469</v>
      </c>
      <c r="D253" s="489">
        <v>1</v>
      </c>
      <c r="E253" s="468"/>
      <c r="F253" s="448">
        <f t="shared" si="22"/>
        <v>0</v>
      </c>
    </row>
    <row r="254" spans="1:6" s="443" customFormat="1">
      <c r="A254" s="453"/>
      <c r="B254" s="485" t="s">
        <v>1514</v>
      </c>
      <c r="C254" s="486" t="s">
        <v>1469</v>
      </c>
      <c r="D254" s="467">
        <v>1</v>
      </c>
      <c r="E254" s="468"/>
      <c r="F254" s="448">
        <f t="shared" si="22"/>
        <v>0</v>
      </c>
    </row>
    <row r="255" spans="1:6" s="443" customFormat="1">
      <c r="A255" s="453"/>
      <c r="B255" s="454" t="s">
        <v>1473</v>
      </c>
      <c r="C255" s="455"/>
      <c r="D255" s="456"/>
      <c r="E255" s="457"/>
      <c r="F255" s="458"/>
    </row>
    <row r="256" spans="1:6" s="443" customFormat="1">
      <c r="A256" s="459"/>
      <c r="B256" s="460"/>
      <c r="C256" s="461"/>
      <c r="D256" s="462"/>
      <c r="E256" s="463"/>
      <c r="F256" s="458"/>
    </row>
    <row r="257" spans="1:6" s="443" customFormat="1" ht="25">
      <c r="A257" s="464" t="s">
        <v>1559</v>
      </c>
      <c r="B257" s="465" t="s">
        <v>1560</v>
      </c>
      <c r="C257" s="466" t="s">
        <v>1469</v>
      </c>
      <c r="D257" s="467">
        <v>8</v>
      </c>
      <c r="E257" s="468">
        <f>SUM(F242:F254)</f>
        <v>0</v>
      </c>
      <c r="F257" s="448">
        <f t="shared" ref="F257" si="23">D257*E257</f>
        <v>0</v>
      </c>
    </row>
    <row r="258" spans="1:6" s="443" customFormat="1">
      <c r="A258" s="459"/>
      <c r="B258" s="460"/>
      <c r="C258" s="461"/>
      <c r="D258" s="462"/>
      <c r="E258" s="463"/>
      <c r="F258" s="458"/>
    </row>
    <row r="259" spans="1:6" s="443" customFormat="1" ht="75">
      <c r="A259" s="464" t="s">
        <v>1561</v>
      </c>
      <c r="B259" s="465" t="s">
        <v>1562</v>
      </c>
      <c r="C259" s="466" t="s">
        <v>1469</v>
      </c>
      <c r="D259" s="467">
        <v>9</v>
      </c>
      <c r="E259" s="468"/>
      <c r="F259" s="448">
        <f t="shared" ref="F259" si="24">D259*E259</f>
        <v>0</v>
      </c>
    </row>
    <row r="260" spans="1:6" s="443" customFormat="1">
      <c r="A260" s="459"/>
      <c r="B260" s="460"/>
      <c r="C260" s="461"/>
      <c r="D260" s="462"/>
      <c r="E260" s="463"/>
      <c r="F260" s="458"/>
    </row>
    <row r="261" spans="1:6" s="443" customFormat="1" ht="50">
      <c r="A261" s="453" t="s">
        <v>1563</v>
      </c>
      <c r="B261" s="482" t="s">
        <v>1564</v>
      </c>
      <c r="C261" s="483"/>
      <c r="D261" s="483"/>
      <c r="E261" s="484"/>
      <c r="F261" s="481"/>
    </row>
    <row r="262" spans="1:6" s="443" customFormat="1" ht="87.5">
      <c r="A262" s="453"/>
      <c r="B262" s="485" t="s">
        <v>1565</v>
      </c>
      <c r="C262" s="486" t="s">
        <v>1469</v>
      </c>
      <c r="D262" s="467">
        <v>1</v>
      </c>
      <c r="E262" s="468"/>
      <c r="F262" s="448">
        <f t="shared" ref="F262:F274" si="25">D262*E262</f>
        <v>0</v>
      </c>
    </row>
    <row r="263" spans="1:6" s="443" customFormat="1" ht="25">
      <c r="A263" s="453"/>
      <c r="B263" s="485" t="s">
        <v>1566</v>
      </c>
      <c r="C263" s="486" t="s">
        <v>1469</v>
      </c>
      <c r="D263" s="467">
        <v>1</v>
      </c>
      <c r="E263" s="468"/>
      <c r="F263" s="448">
        <f t="shared" si="25"/>
        <v>0</v>
      </c>
    </row>
    <row r="264" spans="1:6" s="443" customFormat="1" ht="125">
      <c r="A264" s="453"/>
      <c r="B264" s="485" t="s">
        <v>1521</v>
      </c>
      <c r="C264" s="486" t="s">
        <v>1469</v>
      </c>
      <c r="D264" s="467">
        <v>1</v>
      </c>
      <c r="E264" s="468"/>
      <c r="F264" s="448">
        <f t="shared" si="25"/>
        <v>0</v>
      </c>
    </row>
    <row r="265" spans="1:6" s="443" customFormat="1" ht="100">
      <c r="A265" s="453"/>
      <c r="B265" s="487" t="s">
        <v>1567</v>
      </c>
      <c r="C265" s="486" t="s">
        <v>5</v>
      </c>
      <c r="D265" s="467">
        <v>1</v>
      </c>
      <c r="E265" s="468"/>
      <c r="F265" s="448">
        <f t="shared" si="25"/>
        <v>0</v>
      </c>
    </row>
    <row r="266" spans="1:6" s="443" customFormat="1" ht="137.5">
      <c r="A266" s="453"/>
      <c r="B266" s="487" t="s">
        <v>1568</v>
      </c>
      <c r="C266" s="486" t="s">
        <v>5</v>
      </c>
      <c r="D266" s="467">
        <v>1</v>
      </c>
      <c r="E266" s="468"/>
      <c r="F266" s="448">
        <f t="shared" si="25"/>
        <v>0</v>
      </c>
    </row>
    <row r="267" spans="1:6" ht="137.5">
      <c r="A267" s="491"/>
      <c r="B267" s="487" t="s">
        <v>1556</v>
      </c>
      <c r="C267" s="486" t="s">
        <v>5</v>
      </c>
      <c r="D267" s="467">
        <v>3</v>
      </c>
      <c r="E267" s="468"/>
      <c r="F267" s="448">
        <f t="shared" si="25"/>
        <v>0</v>
      </c>
    </row>
    <row r="268" spans="1:6" s="443" customFormat="1" ht="87.5">
      <c r="A268" s="453"/>
      <c r="B268" s="485" t="s">
        <v>1526</v>
      </c>
      <c r="C268" s="486" t="s">
        <v>5</v>
      </c>
      <c r="D268" s="467">
        <v>1</v>
      </c>
      <c r="E268" s="468"/>
      <c r="F268" s="448">
        <f t="shared" si="25"/>
        <v>0</v>
      </c>
    </row>
    <row r="269" spans="1:6" s="443" customFormat="1" ht="87.5">
      <c r="A269" s="453"/>
      <c r="B269" s="485" t="s">
        <v>1508</v>
      </c>
      <c r="C269" s="486" t="s">
        <v>5</v>
      </c>
      <c r="D269" s="467">
        <v>2</v>
      </c>
      <c r="E269" s="468"/>
      <c r="F269" s="448">
        <f t="shared" si="25"/>
        <v>0</v>
      </c>
    </row>
    <row r="270" spans="1:6" s="443" customFormat="1" ht="87.5">
      <c r="A270" s="453"/>
      <c r="B270" s="485" t="s">
        <v>1510</v>
      </c>
      <c r="C270" s="486" t="s">
        <v>5</v>
      </c>
      <c r="D270" s="467">
        <v>8</v>
      </c>
      <c r="E270" s="468"/>
      <c r="F270" s="448">
        <f t="shared" si="25"/>
        <v>0</v>
      </c>
    </row>
    <row r="271" spans="1:6" s="443" customFormat="1" ht="87.5">
      <c r="A271" s="453"/>
      <c r="B271" s="485" t="s">
        <v>1557</v>
      </c>
      <c r="C271" s="486" t="s">
        <v>5</v>
      </c>
      <c r="D271" s="467">
        <v>1</v>
      </c>
      <c r="E271" s="468"/>
      <c r="F271" s="448">
        <f t="shared" si="25"/>
        <v>0</v>
      </c>
    </row>
    <row r="272" spans="1:6" s="443" customFormat="1" ht="50">
      <c r="A272" s="453"/>
      <c r="B272" s="485" t="s">
        <v>1558</v>
      </c>
      <c r="C272" s="486" t="s">
        <v>5</v>
      </c>
      <c r="D272" s="467">
        <v>2</v>
      </c>
      <c r="E272" s="490"/>
      <c r="F272" s="448">
        <f t="shared" si="25"/>
        <v>0</v>
      </c>
    </row>
    <row r="273" spans="1:253" s="443" customFormat="1">
      <c r="A273" s="453"/>
      <c r="B273" s="485" t="s">
        <v>1513</v>
      </c>
      <c r="C273" s="488" t="s">
        <v>1469</v>
      </c>
      <c r="D273" s="489">
        <v>1</v>
      </c>
      <c r="E273" s="468"/>
      <c r="F273" s="448">
        <f t="shared" si="25"/>
        <v>0</v>
      </c>
    </row>
    <row r="274" spans="1:253" s="443" customFormat="1">
      <c r="A274" s="453"/>
      <c r="B274" s="485" t="s">
        <v>1514</v>
      </c>
      <c r="C274" s="486" t="s">
        <v>1469</v>
      </c>
      <c r="D274" s="467">
        <v>1</v>
      </c>
      <c r="E274" s="468"/>
      <c r="F274" s="448">
        <f t="shared" si="25"/>
        <v>0</v>
      </c>
    </row>
    <row r="275" spans="1:253" s="443" customFormat="1">
      <c r="A275" s="453"/>
      <c r="B275" s="454" t="s">
        <v>1473</v>
      </c>
      <c r="C275" s="455"/>
      <c r="D275" s="456"/>
      <c r="E275" s="457"/>
      <c r="F275" s="458"/>
    </row>
    <row r="276" spans="1:253" s="443" customFormat="1">
      <c r="A276" s="459"/>
      <c r="B276" s="460"/>
      <c r="C276" s="461"/>
      <c r="D276" s="462"/>
      <c r="E276" s="463"/>
      <c r="F276" s="458"/>
    </row>
    <row r="277" spans="1:253" s="443" customFormat="1" ht="25">
      <c r="A277" s="464" t="s">
        <v>1569</v>
      </c>
      <c r="B277" s="465" t="s">
        <v>1570</v>
      </c>
      <c r="C277" s="466" t="s">
        <v>1469</v>
      </c>
      <c r="D277" s="467">
        <v>8</v>
      </c>
      <c r="E277" s="468">
        <f>SUM(F262:F274)</f>
        <v>0</v>
      </c>
      <c r="F277" s="448">
        <f t="shared" ref="F277" si="26">D277*E277</f>
        <v>0</v>
      </c>
    </row>
    <row r="278" spans="1:253" s="443" customFormat="1">
      <c r="A278" s="459"/>
      <c r="B278" s="460"/>
      <c r="C278" s="461"/>
      <c r="D278" s="462"/>
      <c r="E278" s="463"/>
      <c r="F278" s="458"/>
    </row>
    <row r="279" spans="1:253" s="443" customFormat="1" ht="62.5">
      <c r="A279" s="464" t="s">
        <v>1571</v>
      </c>
      <c r="B279" s="465" t="s">
        <v>1572</v>
      </c>
      <c r="C279" s="466" t="s">
        <v>1469</v>
      </c>
      <c r="D279" s="467">
        <v>3</v>
      </c>
      <c r="E279" s="468"/>
      <c r="F279" s="448">
        <f t="shared" ref="F279" si="27">D279*E279</f>
        <v>0</v>
      </c>
    </row>
    <row r="280" spans="1:253" s="443" customFormat="1">
      <c r="A280" s="459"/>
      <c r="B280" s="460"/>
      <c r="C280" s="461"/>
      <c r="D280" s="462"/>
      <c r="E280" s="463"/>
      <c r="F280" s="458"/>
    </row>
    <row r="281" spans="1:253" s="443" customFormat="1" ht="14">
      <c r="A281" s="431" t="s">
        <v>1573</v>
      </c>
      <c r="B281" s="492"/>
      <c r="C281" s="493"/>
      <c r="D281" s="1418"/>
      <c r="E281" s="1419"/>
      <c r="F281" s="495">
        <f>SUM(F46:F279)</f>
        <v>0</v>
      </c>
    </row>
    <row r="282" spans="1:253">
      <c r="A282" s="412"/>
      <c r="B282" s="496"/>
      <c r="C282" s="497"/>
      <c r="D282" s="498"/>
      <c r="E282" s="499"/>
      <c r="F282" s="417"/>
      <c r="G282" s="500"/>
      <c r="H282" s="500"/>
      <c r="I282" s="500"/>
      <c r="J282" s="500"/>
      <c r="K282" s="500"/>
      <c r="L282" s="500"/>
      <c r="M282" s="500"/>
      <c r="N282" s="500"/>
      <c r="O282" s="500"/>
      <c r="P282" s="500"/>
      <c r="Q282" s="500"/>
      <c r="R282" s="500"/>
      <c r="S282" s="500"/>
      <c r="T282" s="500"/>
      <c r="U282" s="500"/>
      <c r="V282" s="500"/>
      <c r="W282" s="500"/>
      <c r="X282" s="500"/>
      <c r="Y282" s="500"/>
      <c r="Z282" s="500"/>
      <c r="AA282" s="500"/>
      <c r="AB282" s="500"/>
      <c r="AC282" s="500"/>
      <c r="AD282" s="500"/>
      <c r="AE282" s="500"/>
      <c r="AF282" s="500"/>
      <c r="AG282" s="500"/>
      <c r="AH282" s="500"/>
      <c r="AI282" s="500"/>
      <c r="AJ282" s="500"/>
      <c r="AK282" s="500"/>
      <c r="AL282" s="500"/>
      <c r="AM282" s="500"/>
      <c r="AN282" s="500"/>
      <c r="AO282" s="500"/>
      <c r="AP282" s="500"/>
      <c r="AQ282" s="500"/>
      <c r="AR282" s="500"/>
      <c r="AS282" s="500"/>
      <c r="AT282" s="500"/>
      <c r="AU282" s="500"/>
      <c r="AV282" s="500"/>
      <c r="AW282" s="500"/>
      <c r="AX282" s="500"/>
      <c r="AY282" s="500"/>
      <c r="AZ282" s="500"/>
      <c r="BA282" s="500"/>
      <c r="BB282" s="500"/>
      <c r="BC282" s="500"/>
      <c r="BD282" s="500"/>
      <c r="BE282" s="500"/>
      <c r="BF282" s="500"/>
      <c r="BG282" s="500"/>
      <c r="BH282" s="500"/>
      <c r="BI282" s="500"/>
      <c r="BJ282" s="500"/>
      <c r="BK282" s="500"/>
      <c r="BL282" s="500"/>
      <c r="BM282" s="500"/>
      <c r="BN282" s="500"/>
      <c r="BO282" s="500"/>
      <c r="BP282" s="500"/>
      <c r="BQ282" s="500"/>
      <c r="BR282" s="500"/>
      <c r="BS282" s="500"/>
      <c r="BT282" s="500"/>
      <c r="BU282" s="500"/>
      <c r="BV282" s="500"/>
      <c r="BW282" s="500"/>
      <c r="BX282" s="500"/>
      <c r="BY282" s="500"/>
      <c r="BZ282" s="500"/>
      <c r="CA282" s="500"/>
      <c r="CB282" s="500"/>
      <c r="CC282" s="500"/>
      <c r="CD282" s="500"/>
      <c r="CE282" s="500"/>
      <c r="CF282" s="500"/>
      <c r="CG282" s="500"/>
      <c r="CH282" s="500"/>
      <c r="CI282" s="500"/>
      <c r="CJ282" s="500"/>
      <c r="CK282" s="500"/>
      <c r="CL282" s="500"/>
      <c r="CM282" s="500"/>
      <c r="CN282" s="500"/>
      <c r="CO282" s="500"/>
      <c r="CP282" s="500"/>
      <c r="CQ282" s="500"/>
      <c r="CR282" s="500"/>
      <c r="CS282" s="500"/>
      <c r="CT282" s="500"/>
      <c r="CU282" s="500"/>
      <c r="CV282" s="500"/>
      <c r="CW282" s="500"/>
      <c r="CX282" s="500"/>
      <c r="CY282" s="500"/>
      <c r="CZ282" s="500"/>
      <c r="DA282" s="500"/>
      <c r="DB282" s="500"/>
      <c r="DC282" s="500"/>
      <c r="DD282" s="500"/>
      <c r="DE282" s="500"/>
      <c r="DF282" s="500"/>
      <c r="DG282" s="500"/>
      <c r="DH282" s="500"/>
      <c r="DI282" s="500"/>
      <c r="DJ282" s="500"/>
      <c r="DK282" s="500"/>
      <c r="DL282" s="500"/>
      <c r="DM282" s="500"/>
      <c r="DN282" s="500"/>
      <c r="DO282" s="500"/>
      <c r="DP282" s="500"/>
      <c r="DQ282" s="500"/>
      <c r="DR282" s="500"/>
      <c r="DS282" s="500"/>
      <c r="DT282" s="500"/>
      <c r="DU282" s="500"/>
      <c r="DV282" s="500"/>
      <c r="DW282" s="500"/>
      <c r="DX282" s="500"/>
      <c r="DY282" s="500"/>
      <c r="DZ282" s="500"/>
      <c r="EA282" s="500"/>
      <c r="EB282" s="500"/>
      <c r="EC282" s="500"/>
      <c r="ED282" s="500"/>
      <c r="EE282" s="500"/>
      <c r="EF282" s="500"/>
      <c r="EG282" s="500"/>
      <c r="EH282" s="500"/>
      <c r="EI282" s="500"/>
      <c r="EJ282" s="500"/>
      <c r="EK282" s="500"/>
      <c r="EL282" s="500"/>
      <c r="EM282" s="500"/>
      <c r="EN282" s="500"/>
      <c r="EO282" s="500"/>
      <c r="EP282" s="500"/>
      <c r="EQ282" s="500"/>
      <c r="ER282" s="500"/>
      <c r="ES282" s="500"/>
      <c r="ET282" s="500"/>
      <c r="EU282" s="500"/>
      <c r="EV282" s="500"/>
      <c r="EW282" s="500"/>
      <c r="EX282" s="500"/>
      <c r="EY282" s="500"/>
      <c r="EZ282" s="500"/>
      <c r="FA282" s="500"/>
      <c r="FB282" s="500"/>
      <c r="FC282" s="500"/>
      <c r="FD282" s="500"/>
      <c r="FE282" s="500"/>
      <c r="FF282" s="500"/>
      <c r="FG282" s="500"/>
      <c r="FH282" s="500"/>
      <c r="FI282" s="500"/>
      <c r="FJ282" s="500"/>
      <c r="FK282" s="500"/>
      <c r="FL282" s="500"/>
      <c r="FM282" s="500"/>
      <c r="FN282" s="500"/>
      <c r="FO282" s="500"/>
      <c r="FP282" s="500"/>
      <c r="FQ282" s="500"/>
      <c r="FR282" s="500"/>
      <c r="FS282" s="500"/>
      <c r="FT282" s="500"/>
      <c r="FU282" s="500"/>
      <c r="FV282" s="500"/>
      <c r="FW282" s="500"/>
      <c r="FX282" s="500"/>
      <c r="FY282" s="500"/>
      <c r="FZ282" s="500"/>
      <c r="GA282" s="500"/>
      <c r="GB282" s="500"/>
      <c r="GC282" s="500"/>
      <c r="GD282" s="500"/>
      <c r="GE282" s="500"/>
      <c r="GF282" s="500"/>
      <c r="GG282" s="500"/>
      <c r="GH282" s="500"/>
      <c r="GI282" s="500"/>
      <c r="GJ282" s="500"/>
      <c r="GK282" s="500"/>
      <c r="GL282" s="500"/>
      <c r="GM282" s="500"/>
      <c r="GN282" s="500"/>
      <c r="GO282" s="500"/>
      <c r="GP282" s="500"/>
      <c r="GQ282" s="500"/>
      <c r="GR282" s="500"/>
      <c r="GS282" s="500"/>
      <c r="GT282" s="500"/>
      <c r="GU282" s="500"/>
      <c r="GV282" s="500"/>
      <c r="GW282" s="500"/>
      <c r="GX282" s="500"/>
      <c r="GY282" s="500"/>
      <c r="GZ282" s="500"/>
      <c r="HA282" s="500"/>
      <c r="HB282" s="500"/>
      <c r="HC282" s="500"/>
      <c r="HD282" s="500"/>
      <c r="HE282" s="500"/>
      <c r="HF282" s="500"/>
      <c r="HG282" s="500"/>
      <c r="HH282" s="500"/>
      <c r="HI282" s="500"/>
      <c r="HJ282" s="500"/>
      <c r="HK282" s="500"/>
      <c r="HL282" s="500"/>
      <c r="HM282" s="500"/>
      <c r="HN282" s="500"/>
      <c r="HO282" s="500"/>
      <c r="HP282" s="500"/>
      <c r="HQ282" s="500"/>
      <c r="HR282" s="500"/>
      <c r="HS282" s="500"/>
      <c r="HT282" s="500"/>
      <c r="HU282" s="500"/>
      <c r="HV282" s="500"/>
      <c r="HW282" s="500"/>
      <c r="HX282" s="500"/>
      <c r="HY282" s="500"/>
      <c r="HZ282" s="500"/>
      <c r="IA282" s="500"/>
      <c r="IB282" s="500"/>
      <c r="IC282" s="500"/>
      <c r="ID282" s="500"/>
      <c r="IE282" s="500"/>
      <c r="IF282" s="500"/>
      <c r="IG282" s="500"/>
      <c r="IH282" s="500"/>
      <c r="II282" s="500"/>
      <c r="IJ282" s="500"/>
      <c r="IK282" s="500"/>
      <c r="IL282" s="500"/>
      <c r="IM282" s="500"/>
      <c r="IN282" s="500"/>
      <c r="IO282" s="500"/>
      <c r="IP282" s="500"/>
      <c r="IQ282" s="500"/>
      <c r="IR282" s="500"/>
      <c r="IS282" s="500"/>
    </row>
    <row r="283" spans="1:253" ht="14">
      <c r="A283" s="431" t="s">
        <v>1574</v>
      </c>
      <c r="B283" s="492"/>
      <c r="C283" s="493"/>
      <c r="D283" s="501"/>
      <c r="E283" s="502"/>
      <c r="F283" s="436"/>
    </row>
    <row r="284" spans="1:253">
      <c r="A284" s="503">
        <v>1</v>
      </c>
      <c r="B284" s="504" t="s">
        <v>1575</v>
      </c>
      <c r="C284" s="505"/>
      <c r="D284" s="506"/>
      <c r="E284" s="507"/>
      <c r="F284" s="508"/>
      <c r="G284" s="500"/>
      <c r="H284" s="500"/>
      <c r="I284" s="500"/>
      <c r="J284" s="500"/>
      <c r="K284" s="500"/>
      <c r="L284" s="500"/>
      <c r="M284" s="500"/>
      <c r="N284" s="500"/>
      <c r="O284" s="500"/>
      <c r="P284" s="500"/>
      <c r="Q284" s="500"/>
      <c r="R284" s="500"/>
      <c r="S284" s="500"/>
      <c r="T284" s="500"/>
      <c r="U284" s="500"/>
      <c r="V284" s="500"/>
      <c r="W284" s="500"/>
      <c r="X284" s="500"/>
      <c r="Y284" s="500"/>
      <c r="Z284" s="500"/>
      <c r="AA284" s="500"/>
      <c r="AB284" s="500"/>
      <c r="AC284" s="500"/>
      <c r="AD284" s="500"/>
      <c r="AE284" s="500"/>
      <c r="AF284" s="500"/>
      <c r="AG284" s="500"/>
      <c r="AH284" s="500"/>
      <c r="AI284" s="500"/>
      <c r="AJ284" s="500"/>
      <c r="AK284" s="500"/>
      <c r="AL284" s="500"/>
      <c r="AM284" s="500"/>
      <c r="AN284" s="500"/>
      <c r="AO284" s="500"/>
      <c r="AP284" s="500"/>
      <c r="AQ284" s="500"/>
      <c r="AR284" s="500"/>
      <c r="AS284" s="500"/>
      <c r="AT284" s="500"/>
      <c r="AU284" s="500"/>
      <c r="AV284" s="500"/>
      <c r="AW284" s="500"/>
      <c r="AX284" s="500"/>
      <c r="AY284" s="500"/>
      <c r="AZ284" s="500"/>
      <c r="BA284" s="500"/>
      <c r="BB284" s="500"/>
      <c r="BC284" s="500"/>
      <c r="BD284" s="500"/>
      <c r="BE284" s="500"/>
      <c r="BF284" s="500"/>
      <c r="BG284" s="500"/>
      <c r="BH284" s="500"/>
      <c r="BI284" s="500"/>
      <c r="BJ284" s="500"/>
      <c r="BK284" s="500"/>
      <c r="BL284" s="500"/>
      <c r="BM284" s="500"/>
      <c r="BN284" s="500"/>
      <c r="BO284" s="500"/>
      <c r="BP284" s="500"/>
      <c r="BQ284" s="500"/>
      <c r="BR284" s="500"/>
      <c r="BS284" s="500"/>
      <c r="BT284" s="500"/>
      <c r="BU284" s="500"/>
      <c r="BV284" s="500"/>
      <c r="BW284" s="500"/>
      <c r="BX284" s="500"/>
      <c r="BY284" s="500"/>
      <c r="BZ284" s="500"/>
      <c r="CA284" s="500"/>
      <c r="CB284" s="500"/>
      <c r="CC284" s="500"/>
      <c r="CD284" s="500"/>
      <c r="CE284" s="500"/>
      <c r="CF284" s="500"/>
      <c r="CG284" s="500"/>
      <c r="CH284" s="500"/>
      <c r="CI284" s="500"/>
      <c r="CJ284" s="500"/>
      <c r="CK284" s="500"/>
      <c r="CL284" s="500"/>
      <c r="CM284" s="500"/>
      <c r="CN284" s="500"/>
      <c r="CO284" s="500"/>
      <c r="CP284" s="500"/>
      <c r="CQ284" s="500"/>
      <c r="CR284" s="500"/>
      <c r="CS284" s="500"/>
      <c r="CT284" s="500"/>
      <c r="CU284" s="500"/>
      <c r="CV284" s="500"/>
      <c r="CW284" s="500"/>
      <c r="CX284" s="500"/>
      <c r="CY284" s="500"/>
      <c r="CZ284" s="500"/>
      <c r="DA284" s="500"/>
      <c r="DB284" s="500"/>
      <c r="DC284" s="500"/>
      <c r="DD284" s="500"/>
      <c r="DE284" s="500"/>
      <c r="DF284" s="500"/>
      <c r="DG284" s="500"/>
      <c r="DH284" s="500"/>
      <c r="DI284" s="500"/>
      <c r="DJ284" s="500"/>
      <c r="DK284" s="500"/>
      <c r="DL284" s="500"/>
      <c r="DM284" s="500"/>
      <c r="DN284" s="500"/>
      <c r="DO284" s="500"/>
      <c r="DP284" s="500"/>
      <c r="DQ284" s="500"/>
      <c r="DR284" s="500"/>
      <c r="DS284" s="500"/>
      <c r="DT284" s="500"/>
      <c r="DU284" s="500"/>
      <c r="DV284" s="500"/>
      <c r="DW284" s="500"/>
      <c r="DX284" s="500"/>
      <c r="DY284" s="500"/>
      <c r="DZ284" s="500"/>
      <c r="EA284" s="500"/>
      <c r="EB284" s="500"/>
      <c r="EC284" s="500"/>
      <c r="ED284" s="500"/>
      <c r="EE284" s="500"/>
      <c r="EF284" s="500"/>
      <c r="EG284" s="500"/>
      <c r="EH284" s="500"/>
      <c r="EI284" s="500"/>
      <c r="EJ284" s="500"/>
      <c r="EK284" s="500"/>
      <c r="EL284" s="500"/>
      <c r="EM284" s="500"/>
      <c r="EN284" s="500"/>
      <c r="EO284" s="500"/>
      <c r="EP284" s="500"/>
      <c r="EQ284" s="500"/>
      <c r="ER284" s="500"/>
      <c r="ES284" s="500"/>
      <c r="ET284" s="500"/>
      <c r="EU284" s="500"/>
      <c r="EV284" s="500"/>
      <c r="EW284" s="500"/>
      <c r="EX284" s="500"/>
      <c r="EY284" s="500"/>
      <c r="EZ284" s="500"/>
      <c r="FA284" s="500"/>
      <c r="FB284" s="500"/>
      <c r="FC284" s="500"/>
      <c r="FD284" s="500"/>
      <c r="FE284" s="500"/>
      <c r="FF284" s="500"/>
      <c r="FG284" s="500"/>
      <c r="FH284" s="500"/>
      <c r="FI284" s="500"/>
      <c r="FJ284" s="500"/>
      <c r="FK284" s="500"/>
      <c r="FL284" s="500"/>
      <c r="FM284" s="500"/>
      <c r="FN284" s="500"/>
      <c r="FO284" s="500"/>
      <c r="FP284" s="500"/>
      <c r="FQ284" s="500"/>
      <c r="FR284" s="500"/>
      <c r="FS284" s="500"/>
      <c r="FT284" s="500"/>
      <c r="FU284" s="500"/>
      <c r="FV284" s="500"/>
      <c r="FW284" s="500"/>
      <c r="FX284" s="500"/>
      <c r="FY284" s="500"/>
      <c r="FZ284" s="500"/>
      <c r="GA284" s="500"/>
      <c r="GB284" s="500"/>
      <c r="GC284" s="500"/>
      <c r="GD284" s="500"/>
      <c r="GE284" s="500"/>
      <c r="GF284" s="500"/>
      <c r="GG284" s="500"/>
      <c r="GH284" s="500"/>
      <c r="GI284" s="500"/>
      <c r="GJ284" s="500"/>
      <c r="GK284" s="500"/>
      <c r="GL284" s="500"/>
      <c r="GM284" s="500"/>
      <c r="GN284" s="500"/>
      <c r="GO284" s="500"/>
      <c r="GP284" s="500"/>
      <c r="GQ284" s="500"/>
      <c r="GR284" s="500"/>
      <c r="GS284" s="500"/>
      <c r="GT284" s="500"/>
      <c r="GU284" s="500"/>
      <c r="GV284" s="500"/>
      <c r="GW284" s="500"/>
      <c r="GX284" s="500"/>
      <c r="GY284" s="500"/>
      <c r="GZ284" s="500"/>
      <c r="HA284" s="500"/>
      <c r="HB284" s="500"/>
      <c r="HC284" s="500"/>
      <c r="HD284" s="500"/>
      <c r="HE284" s="500"/>
      <c r="HF284" s="500"/>
      <c r="HG284" s="500"/>
      <c r="HH284" s="500"/>
      <c r="HI284" s="500"/>
      <c r="HJ284" s="500"/>
      <c r="HK284" s="500"/>
      <c r="HL284" s="500"/>
      <c r="HM284" s="500"/>
      <c r="HN284" s="500"/>
      <c r="HO284" s="500"/>
      <c r="HP284" s="500"/>
      <c r="HQ284" s="500"/>
      <c r="HR284" s="500"/>
      <c r="HS284" s="500"/>
      <c r="HT284" s="500"/>
      <c r="HU284" s="500"/>
      <c r="HV284" s="500"/>
      <c r="HW284" s="500"/>
      <c r="HX284" s="500"/>
      <c r="HY284" s="500"/>
      <c r="HZ284" s="500"/>
      <c r="IA284" s="500"/>
      <c r="IB284" s="500"/>
      <c r="IC284" s="500"/>
      <c r="ID284" s="500"/>
      <c r="IE284" s="500"/>
      <c r="IF284" s="500"/>
      <c r="IG284" s="500"/>
      <c r="IH284" s="500"/>
      <c r="II284" s="500"/>
      <c r="IJ284" s="500"/>
      <c r="IK284" s="500"/>
      <c r="IL284" s="500"/>
      <c r="IM284" s="500"/>
      <c r="IN284" s="500"/>
      <c r="IO284" s="500"/>
      <c r="IP284" s="500"/>
      <c r="IQ284" s="500"/>
      <c r="IR284" s="500"/>
      <c r="IS284" s="500"/>
    </row>
    <row r="285" spans="1:253" ht="37.5">
      <c r="A285" s="509"/>
      <c r="B285" s="510" t="s">
        <v>1576</v>
      </c>
      <c r="C285" s="511"/>
      <c r="D285" s="512"/>
      <c r="E285" s="513"/>
      <c r="F285" s="514"/>
      <c r="G285" s="443"/>
      <c r="H285" s="443"/>
      <c r="I285" s="443"/>
      <c r="J285" s="443"/>
      <c r="K285" s="443"/>
      <c r="L285" s="515"/>
      <c r="M285" s="515"/>
      <c r="N285" s="515"/>
      <c r="O285" s="515"/>
      <c r="P285" s="515"/>
      <c r="Q285" s="515"/>
      <c r="R285" s="515"/>
      <c r="S285" s="515"/>
      <c r="T285" s="515"/>
      <c r="U285" s="515"/>
      <c r="V285" s="515"/>
      <c r="W285" s="515"/>
      <c r="X285" s="515"/>
      <c r="Y285" s="515"/>
      <c r="Z285" s="515"/>
      <c r="AA285" s="515"/>
      <c r="AB285" s="515"/>
      <c r="AC285" s="515"/>
      <c r="AD285" s="515"/>
      <c r="AE285" s="515"/>
      <c r="AF285" s="515"/>
      <c r="AG285" s="515"/>
      <c r="AH285" s="515"/>
      <c r="AI285" s="515"/>
      <c r="AJ285" s="515"/>
      <c r="AK285" s="515"/>
      <c r="AL285" s="515"/>
      <c r="AM285" s="515"/>
      <c r="AN285" s="515"/>
      <c r="AO285" s="515"/>
      <c r="AP285" s="515"/>
      <c r="AQ285" s="515"/>
      <c r="AR285" s="515"/>
      <c r="AS285" s="515"/>
      <c r="AT285" s="515"/>
      <c r="AU285" s="515"/>
      <c r="AV285" s="515"/>
      <c r="AW285" s="515"/>
      <c r="AX285" s="515"/>
      <c r="AY285" s="515"/>
      <c r="AZ285" s="515"/>
      <c r="BA285" s="515"/>
      <c r="BB285" s="515"/>
      <c r="BC285" s="515"/>
      <c r="BD285" s="515"/>
      <c r="BE285" s="515"/>
      <c r="BF285" s="515"/>
      <c r="BG285" s="515"/>
      <c r="BH285" s="515"/>
      <c r="BI285" s="515"/>
      <c r="BJ285" s="515"/>
      <c r="BK285" s="515"/>
      <c r="BL285" s="515"/>
      <c r="BM285" s="515"/>
      <c r="BN285" s="515"/>
      <c r="BO285" s="515"/>
      <c r="BP285" s="515"/>
      <c r="BQ285" s="515"/>
      <c r="BR285" s="515"/>
      <c r="BS285" s="515"/>
      <c r="BT285" s="515"/>
      <c r="BU285" s="515"/>
      <c r="BV285" s="515"/>
      <c r="BW285" s="515"/>
      <c r="BX285" s="515"/>
      <c r="BY285" s="515"/>
      <c r="BZ285" s="515"/>
      <c r="CA285" s="515"/>
      <c r="CB285" s="515"/>
      <c r="CC285" s="515"/>
      <c r="CD285" s="515"/>
      <c r="CE285" s="515"/>
      <c r="CF285" s="515"/>
      <c r="CG285" s="515"/>
      <c r="CH285" s="515"/>
      <c r="CI285" s="515"/>
      <c r="CJ285" s="515"/>
      <c r="CK285" s="515"/>
      <c r="CL285" s="515"/>
      <c r="CM285" s="515"/>
      <c r="CN285" s="515"/>
      <c r="CO285" s="515"/>
      <c r="CP285" s="515"/>
      <c r="CQ285" s="515"/>
      <c r="CR285" s="515"/>
      <c r="CS285" s="515"/>
      <c r="CT285" s="515"/>
      <c r="CU285" s="515"/>
      <c r="CV285" s="515"/>
      <c r="CW285" s="515"/>
      <c r="CX285" s="515"/>
      <c r="CY285" s="515"/>
      <c r="CZ285" s="515"/>
      <c r="DA285" s="515"/>
      <c r="DB285" s="515"/>
      <c r="DC285" s="515"/>
      <c r="DD285" s="515"/>
      <c r="DE285" s="515"/>
      <c r="DF285" s="515"/>
      <c r="DG285" s="515"/>
      <c r="DH285" s="515"/>
      <c r="DI285" s="515"/>
      <c r="DJ285" s="515"/>
      <c r="DK285" s="515"/>
      <c r="DL285" s="515"/>
      <c r="DM285" s="515"/>
      <c r="DN285" s="515"/>
      <c r="DO285" s="515"/>
      <c r="DP285" s="515"/>
      <c r="DQ285" s="515"/>
      <c r="DR285" s="515"/>
      <c r="DS285" s="515"/>
      <c r="DT285" s="515"/>
      <c r="DU285" s="515"/>
      <c r="DV285" s="515"/>
      <c r="DW285" s="515"/>
      <c r="DX285" s="515"/>
      <c r="DY285" s="515"/>
      <c r="DZ285" s="515"/>
      <c r="EA285" s="515"/>
      <c r="EB285" s="515"/>
      <c r="EC285" s="515"/>
      <c r="ED285" s="515"/>
      <c r="EE285" s="515"/>
      <c r="EF285" s="515"/>
      <c r="EG285" s="515"/>
      <c r="EH285" s="515"/>
      <c r="EI285" s="515"/>
      <c r="EJ285" s="515"/>
      <c r="EK285" s="515"/>
      <c r="EL285" s="515"/>
      <c r="EM285" s="515"/>
      <c r="EN285" s="515"/>
      <c r="EO285" s="515"/>
      <c r="EP285" s="515"/>
      <c r="EQ285" s="515"/>
      <c r="ER285" s="515"/>
      <c r="ES285" s="515"/>
      <c r="ET285" s="515"/>
      <c r="EU285" s="515"/>
      <c r="EV285" s="515"/>
      <c r="EW285" s="515"/>
      <c r="EX285" s="515"/>
      <c r="EY285" s="515"/>
      <c r="EZ285" s="515"/>
      <c r="FA285" s="515"/>
      <c r="FB285" s="515"/>
      <c r="FC285" s="515"/>
      <c r="FD285" s="515"/>
      <c r="FE285" s="515"/>
      <c r="FF285" s="515"/>
      <c r="FG285" s="515"/>
      <c r="FH285" s="515"/>
      <c r="FI285" s="515"/>
      <c r="FJ285" s="515"/>
      <c r="FK285" s="515"/>
      <c r="FL285" s="515"/>
      <c r="FM285" s="515"/>
      <c r="FN285" s="515"/>
      <c r="FO285" s="515"/>
      <c r="FP285" s="515"/>
      <c r="FQ285" s="515"/>
      <c r="FR285" s="515"/>
      <c r="FS285" s="515"/>
      <c r="FT285" s="515"/>
      <c r="FU285" s="515"/>
      <c r="FV285" s="515"/>
      <c r="FW285" s="515"/>
      <c r="FX285" s="515"/>
      <c r="FY285" s="515"/>
      <c r="FZ285" s="515"/>
      <c r="GA285" s="515"/>
      <c r="GB285" s="515"/>
      <c r="GC285" s="515"/>
      <c r="GD285" s="515"/>
      <c r="GE285" s="515"/>
      <c r="GF285" s="515"/>
      <c r="GG285" s="515"/>
      <c r="GH285" s="515"/>
      <c r="GI285" s="515"/>
      <c r="GJ285" s="515"/>
      <c r="GK285" s="515"/>
      <c r="GL285" s="515"/>
      <c r="GM285" s="515"/>
      <c r="GN285" s="515"/>
      <c r="GO285" s="515"/>
      <c r="GP285" s="515"/>
      <c r="GQ285" s="515"/>
      <c r="GR285" s="515"/>
      <c r="GS285" s="515"/>
      <c r="GT285" s="515"/>
      <c r="GU285" s="515"/>
      <c r="GV285" s="515"/>
      <c r="GW285" s="515"/>
      <c r="GX285" s="515"/>
      <c r="GY285" s="515"/>
      <c r="GZ285" s="515"/>
      <c r="HA285" s="515"/>
      <c r="HB285" s="515"/>
      <c r="HC285" s="515"/>
      <c r="HD285" s="515"/>
      <c r="HE285" s="515"/>
      <c r="HF285" s="515"/>
      <c r="HG285" s="515"/>
      <c r="HH285" s="515"/>
      <c r="HI285" s="515"/>
      <c r="HJ285" s="515"/>
      <c r="HK285" s="515"/>
      <c r="HL285" s="515"/>
      <c r="HM285" s="515"/>
      <c r="HN285" s="515"/>
      <c r="HO285" s="515"/>
      <c r="HP285" s="515"/>
      <c r="HQ285" s="515"/>
      <c r="HR285" s="515"/>
      <c r="HS285" s="515"/>
      <c r="HT285" s="515"/>
      <c r="HU285" s="515"/>
      <c r="HV285" s="515"/>
      <c r="HW285" s="515"/>
      <c r="HX285" s="515"/>
      <c r="HY285" s="515"/>
      <c r="HZ285" s="515"/>
      <c r="IA285" s="515"/>
      <c r="IB285" s="515"/>
      <c r="IC285" s="515"/>
      <c r="ID285" s="515"/>
      <c r="IE285" s="515"/>
      <c r="IF285" s="515"/>
      <c r="IG285" s="515"/>
      <c r="IH285" s="515"/>
      <c r="II285" s="515"/>
      <c r="IJ285" s="515"/>
      <c r="IK285" s="515"/>
      <c r="IL285" s="515"/>
      <c r="IM285" s="515"/>
      <c r="IN285" s="515"/>
      <c r="IO285" s="515"/>
      <c r="IP285" s="515"/>
      <c r="IQ285" s="515"/>
      <c r="IR285" s="515"/>
      <c r="IS285" s="515"/>
    </row>
    <row r="286" spans="1:253" ht="13">
      <c r="A286" s="509"/>
      <c r="B286" s="516" t="s">
        <v>1577</v>
      </c>
      <c r="C286" s="517"/>
      <c r="D286" s="518"/>
      <c r="E286" s="513"/>
      <c r="F286" s="514"/>
      <c r="G286" s="443"/>
      <c r="H286" s="443"/>
      <c r="I286" s="443"/>
      <c r="J286" s="443"/>
      <c r="K286" s="443"/>
      <c r="L286" s="515"/>
      <c r="M286" s="515"/>
      <c r="N286" s="515"/>
      <c r="O286" s="515"/>
      <c r="P286" s="515"/>
      <c r="Q286" s="515"/>
      <c r="R286" s="515"/>
      <c r="S286" s="515"/>
      <c r="T286" s="515"/>
      <c r="U286" s="515"/>
      <c r="V286" s="515"/>
      <c r="W286" s="515"/>
      <c r="X286" s="515"/>
      <c r="Y286" s="515"/>
      <c r="Z286" s="515"/>
      <c r="AA286" s="515"/>
      <c r="AB286" s="515"/>
      <c r="AC286" s="515"/>
      <c r="AD286" s="515"/>
      <c r="AE286" s="515"/>
      <c r="AF286" s="515"/>
      <c r="AG286" s="515"/>
      <c r="AH286" s="515"/>
      <c r="AI286" s="515"/>
      <c r="AJ286" s="515"/>
      <c r="AK286" s="515"/>
      <c r="AL286" s="515"/>
      <c r="AM286" s="515"/>
      <c r="AN286" s="515"/>
      <c r="AO286" s="515"/>
      <c r="AP286" s="515"/>
      <c r="AQ286" s="515"/>
      <c r="AR286" s="515"/>
      <c r="AS286" s="515"/>
      <c r="AT286" s="515"/>
      <c r="AU286" s="515"/>
      <c r="AV286" s="515"/>
      <c r="AW286" s="515"/>
      <c r="AX286" s="515"/>
      <c r="AY286" s="515"/>
      <c r="AZ286" s="515"/>
      <c r="BA286" s="515"/>
      <c r="BB286" s="515"/>
      <c r="BC286" s="515"/>
      <c r="BD286" s="515"/>
      <c r="BE286" s="515"/>
      <c r="BF286" s="515"/>
      <c r="BG286" s="515"/>
      <c r="BH286" s="515"/>
      <c r="BI286" s="515"/>
      <c r="BJ286" s="515"/>
      <c r="BK286" s="515"/>
      <c r="BL286" s="515"/>
      <c r="BM286" s="515"/>
      <c r="BN286" s="515"/>
      <c r="BO286" s="515"/>
      <c r="BP286" s="515"/>
      <c r="BQ286" s="515"/>
      <c r="BR286" s="515"/>
      <c r="BS286" s="515"/>
      <c r="BT286" s="515"/>
      <c r="BU286" s="515"/>
      <c r="BV286" s="515"/>
      <c r="BW286" s="515"/>
      <c r="BX286" s="515"/>
      <c r="BY286" s="515"/>
      <c r="BZ286" s="515"/>
      <c r="CA286" s="515"/>
      <c r="CB286" s="515"/>
      <c r="CC286" s="515"/>
      <c r="CD286" s="515"/>
      <c r="CE286" s="515"/>
      <c r="CF286" s="515"/>
      <c r="CG286" s="515"/>
      <c r="CH286" s="515"/>
      <c r="CI286" s="515"/>
      <c r="CJ286" s="515"/>
      <c r="CK286" s="515"/>
      <c r="CL286" s="515"/>
      <c r="CM286" s="515"/>
      <c r="CN286" s="515"/>
      <c r="CO286" s="515"/>
      <c r="CP286" s="515"/>
      <c r="CQ286" s="515"/>
      <c r="CR286" s="515"/>
      <c r="CS286" s="515"/>
      <c r="CT286" s="515"/>
      <c r="CU286" s="515"/>
      <c r="CV286" s="515"/>
      <c r="CW286" s="515"/>
      <c r="CX286" s="515"/>
      <c r="CY286" s="515"/>
      <c r="CZ286" s="515"/>
      <c r="DA286" s="515"/>
      <c r="DB286" s="515"/>
      <c r="DC286" s="515"/>
      <c r="DD286" s="515"/>
      <c r="DE286" s="515"/>
      <c r="DF286" s="515"/>
      <c r="DG286" s="515"/>
      <c r="DH286" s="515"/>
      <c r="DI286" s="515"/>
      <c r="DJ286" s="515"/>
      <c r="DK286" s="515"/>
      <c r="DL286" s="515"/>
      <c r="DM286" s="515"/>
      <c r="DN286" s="515"/>
      <c r="DO286" s="515"/>
      <c r="DP286" s="515"/>
      <c r="DQ286" s="515"/>
      <c r="DR286" s="515"/>
      <c r="DS286" s="515"/>
      <c r="DT286" s="515"/>
      <c r="DU286" s="515"/>
      <c r="DV286" s="515"/>
      <c r="DW286" s="515"/>
      <c r="DX286" s="515"/>
      <c r="DY286" s="515"/>
      <c r="DZ286" s="515"/>
      <c r="EA286" s="515"/>
      <c r="EB286" s="515"/>
      <c r="EC286" s="515"/>
      <c r="ED286" s="515"/>
      <c r="EE286" s="515"/>
      <c r="EF286" s="515"/>
      <c r="EG286" s="515"/>
      <c r="EH286" s="515"/>
      <c r="EI286" s="515"/>
      <c r="EJ286" s="515"/>
      <c r="EK286" s="515"/>
      <c r="EL286" s="515"/>
      <c r="EM286" s="515"/>
      <c r="EN286" s="515"/>
      <c r="EO286" s="515"/>
      <c r="EP286" s="515"/>
      <c r="EQ286" s="515"/>
      <c r="ER286" s="515"/>
      <c r="ES286" s="515"/>
      <c r="ET286" s="515"/>
      <c r="EU286" s="515"/>
      <c r="EV286" s="515"/>
      <c r="EW286" s="515"/>
      <c r="EX286" s="515"/>
      <c r="EY286" s="515"/>
      <c r="EZ286" s="515"/>
      <c r="FA286" s="515"/>
      <c r="FB286" s="515"/>
      <c r="FC286" s="515"/>
      <c r="FD286" s="515"/>
      <c r="FE286" s="515"/>
      <c r="FF286" s="515"/>
      <c r="FG286" s="515"/>
      <c r="FH286" s="515"/>
      <c r="FI286" s="515"/>
      <c r="FJ286" s="515"/>
      <c r="FK286" s="515"/>
      <c r="FL286" s="515"/>
      <c r="FM286" s="515"/>
      <c r="FN286" s="515"/>
      <c r="FO286" s="515"/>
      <c r="FP286" s="515"/>
      <c r="FQ286" s="515"/>
      <c r="FR286" s="515"/>
      <c r="FS286" s="515"/>
      <c r="FT286" s="515"/>
      <c r="FU286" s="515"/>
      <c r="FV286" s="515"/>
      <c r="FW286" s="515"/>
      <c r="FX286" s="515"/>
      <c r="FY286" s="515"/>
      <c r="FZ286" s="515"/>
      <c r="GA286" s="515"/>
      <c r="GB286" s="515"/>
      <c r="GC286" s="515"/>
      <c r="GD286" s="515"/>
      <c r="GE286" s="515"/>
      <c r="GF286" s="515"/>
      <c r="GG286" s="515"/>
      <c r="GH286" s="515"/>
      <c r="GI286" s="515"/>
      <c r="GJ286" s="515"/>
      <c r="GK286" s="515"/>
      <c r="GL286" s="515"/>
      <c r="GM286" s="515"/>
      <c r="GN286" s="515"/>
      <c r="GO286" s="515"/>
      <c r="GP286" s="515"/>
      <c r="GQ286" s="515"/>
      <c r="GR286" s="515"/>
      <c r="GS286" s="515"/>
      <c r="GT286" s="515"/>
      <c r="GU286" s="515"/>
      <c r="GV286" s="515"/>
      <c r="GW286" s="515"/>
      <c r="GX286" s="515"/>
      <c r="GY286" s="515"/>
      <c r="GZ286" s="515"/>
      <c r="HA286" s="515"/>
      <c r="HB286" s="515"/>
      <c r="HC286" s="515"/>
      <c r="HD286" s="515"/>
      <c r="HE286" s="515"/>
      <c r="HF286" s="515"/>
      <c r="HG286" s="515"/>
      <c r="HH286" s="515"/>
      <c r="HI286" s="515"/>
      <c r="HJ286" s="515"/>
      <c r="HK286" s="515"/>
      <c r="HL286" s="515"/>
      <c r="HM286" s="515"/>
      <c r="HN286" s="515"/>
      <c r="HO286" s="515"/>
      <c r="HP286" s="515"/>
      <c r="HQ286" s="515"/>
      <c r="HR286" s="515"/>
      <c r="HS286" s="515"/>
      <c r="HT286" s="515"/>
      <c r="HU286" s="515"/>
      <c r="HV286" s="515"/>
      <c r="HW286" s="515"/>
      <c r="HX286" s="515"/>
      <c r="HY286" s="515"/>
      <c r="HZ286" s="515"/>
      <c r="IA286" s="515"/>
      <c r="IB286" s="515"/>
      <c r="IC286" s="515"/>
      <c r="ID286" s="515"/>
      <c r="IE286" s="515"/>
      <c r="IF286" s="515"/>
      <c r="IG286" s="515"/>
      <c r="IH286" s="515"/>
      <c r="II286" s="515"/>
      <c r="IJ286" s="515"/>
      <c r="IK286" s="515"/>
      <c r="IL286" s="515"/>
      <c r="IM286" s="515"/>
      <c r="IN286" s="515"/>
      <c r="IO286" s="515"/>
      <c r="IP286" s="515"/>
      <c r="IQ286" s="515"/>
      <c r="IR286" s="515"/>
      <c r="IS286" s="515"/>
    </row>
    <row r="287" spans="1:253" ht="37.5">
      <c r="A287" s="519"/>
      <c r="B287" s="520" t="s">
        <v>1578</v>
      </c>
      <c r="C287" s="521" t="s">
        <v>1579</v>
      </c>
      <c r="D287" s="522">
        <v>2800</v>
      </c>
      <c r="E287" s="523"/>
      <c r="F287" s="448">
        <f t="shared" ref="F287:F290" si="28">D287*E287</f>
        <v>0</v>
      </c>
      <c r="G287" s="443"/>
      <c r="H287" s="443"/>
      <c r="I287" s="443"/>
      <c r="J287" s="443"/>
      <c r="K287" s="443"/>
      <c r="L287" s="515"/>
      <c r="M287" s="515"/>
      <c r="N287" s="515"/>
      <c r="O287" s="515"/>
      <c r="P287" s="515"/>
      <c r="Q287" s="515"/>
      <c r="R287" s="515"/>
      <c r="S287" s="515"/>
      <c r="T287" s="515"/>
      <c r="U287" s="515"/>
      <c r="V287" s="515"/>
      <c r="W287" s="515"/>
      <c r="X287" s="515"/>
      <c r="Y287" s="515"/>
      <c r="Z287" s="515"/>
      <c r="AA287" s="515"/>
      <c r="AB287" s="515"/>
      <c r="AC287" s="515"/>
      <c r="AD287" s="515"/>
      <c r="AE287" s="515"/>
      <c r="AF287" s="515"/>
      <c r="AG287" s="515"/>
      <c r="AH287" s="515"/>
      <c r="AI287" s="515"/>
      <c r="AJ287" s="515"/>
      <c r="AK287" s="515"/>
      <c r="AL287" s="515"/>
      <c r="AM287" s="515"/>
      <c r="AN287" s="515"/>
      <c r="AO287" s="515"/>
      <c r="AP287" s="515"/>
      <c r="AQ287" s="515"/>
      <c r="AR287" s="515"/>
      <c r="AS287" s="515"/>
      <c r="AT287" s="515"/>
      <c r="AU287" s="515"/>
      <c r="AV287" s="515"/>
      <c r="AW287" s="515"/>
      <c r="AX287" s="515"/>
      <c r="AY287" s="515"/>
      <c r="AZ287" s="515"/>
      <c r="BA287" s="515"/>
      <c r="BB287" s="515"/>
      <c r="BC287" s="515"/>
      <c r="BD287" s="515"/>
      <c r="BE287" s="515"/>
      <c r="BF287" s="515"/>
      <c r="BG287" s="515"/>
      <c r="BH287" s="515"/>
      <c r="BI287" s="515"/>
      <c r="BJ287" s="515"/>
      <c r="BK287" s="515"/>
      <c r="BL287" s="515"/>
      <c r="BM287" s="515"/>
      <c r="BN287" s="515"/>
      <c r="BO287" s="515"/>
      <c r="BP287" s="515"/>
      <c r="BQ287" s="515"/>
      <c r="BR287" s="515"/>
      <c r="BS287" s="515"/>
      <c r="BT287" s="515"/>
      <c r="BU287" s="515"/>
      <c r="BV287" s="515"/>
      <c r="BW287" s="515"/>
      <c r="BX287" s="515"/>
      <c r="BY287" s="515"/>
      <c r="BZ287" s="515"/>
      <c r="CA287" s="515"/>
      <c r="CB287" s="515"/>
      <c r="CC287" s="515"/>
      <c r="CD287" s="515"/>
      <c r="CE287" s="515"/>
      <c r="CF287" s="515"/>
      <c r="CG287" s="515"/>
      <c r="CH287" s="515"/>
      <c r="CI287" s="515"/>
      <c r="CJ287" s="515"/>
      <c r="CK287" s="515"/>
      <c r="CL287" s="515"/>
      <c r="CM287" s="515"/>
      <c r="CN287" s="515"/>
      <c r="CO287" s="515"/>
      <c r="CP287" s="515"/>
      <c r="CQ287" s="515"/>
      <c r="CR287" s="515"/>
      <c r="CS287" s="515"/>
      <c r="CT287" s="515"/>
      <c r="CU287" s="515"/>
      <c r="CV287" s="515"/>
      <c r="CW287" s="515"/>
      <c r="CX287" s="515"/>
      <c r="CY287" s="515"/>
      <c r="CZ287" s="515"/>
      <c r="DA287" s="515"/>
      <c r="DB287" s="515"/>
      <c r="DC287" s="515"/>
      <c r="DD287" s="515"/>
      <c r="DE287" s="515"/>
      <c r="DF287" s="515"/>
      <c r="DG287" s="515"/>
      <c r="DH287" s="515"/>
      <c r="DI287" s="515"/>
      <c r="DJ287" s="515"/>
      <c r="DK287" s="515"/>
      <c r="DL287" s="515"/>
      <c r="DM287" s="515"/>
      <c r="DN287" s="515"/>
      <c r="DO287" s="515"/>
      <c r="DP287" s="515"/>
      <c r="DQ287" s="515"/>
      <c r="DR287" s="515"/>
      <c r="DS287" s="515"/>
      <c r="DT287" s="515"/>
      <c r="DU287" s="515"/>
      <c r="DV287" s="515"/>
      <c r="DW287" s="515"/>
      <c r="DX287" s="515"/>
      <c r="DY287" s="515"/>
      <c r="DZ287" s="515"/>
      <c r="EA287" s="515"/>
      <c r="EB287" s="515"/>
      <c r="EC287" s="515"/>
      <c r="ED287" s="515"/>
      <c r="EE287" s="515"/>
      <c r="EF287" s="515"/>
      <c r="EG287" s="515"/>
      <c r="EH287" s="515"/>
      <c r="EI287" s="515"/>
      <c r="EJ287" s="515"/>
      <c r="EK287" s="515"/>
      <c r="EL287" s="515"/>
      <c r="EM287" s="515"/>
      <c r="EN287" s="515"/>
      <c r="EO287" s="515"/>
      <c r="EP287" s="515"/>
      <c r="EQ287" s="515"/>
      <c r="ER287" s="515"/>
      <c r="ES287" s="515"/>
      <c r="ET287" s="515"/>
      <c r="EU287" s="515"/>
      <c r="EV287" s="515"/>
      <c r="EW287" s="515"/>
      <c r="EX287" s="515"/>
      <c r="EY287" s="515"/>
      <c r="EZ287" s="515"/>
      <c r="FA287" s="515"/>
      <c r="FB287" s="515"/>
      <c r="FC287" s="515"/>
      <c r="FD287" s="515"/>
      <c r="FE287" s="515"/>
      <c r="FF287" s="515"/>
      <c r="FG287" s="515"/>
      <c r="FH287" s="515"/>
      <c r="FI287" s="515"/>
      <c r="FJ287" s="515"/>
      <c r="FK287" s="515"/>
      <c r="FL287" s="515"/>
      <c r="FM287" s="515"/>
      <c r="FN287" s="515"/>
      <c r="FO287" s="515"/>
      <c r="FP287" s="515"/>
      <c r="FQ287" s="515"/>
      <c r="FR287" s="515"/>
      <c r="FS287" s="515"/>
      <c r="FT287" s="515"/>
      <c r="FU287" s="515"/>
      <c r="FV287" s="515"/>
      <c r="FW287" s="515"/>
      <c r="FX287" s="515"/>
      <c r="FY287" s="515"/>
      <c r="FZ287" s="515"/>
      <c r="GA287" s="515"/>
      <c r="GB287" s="515"/>
      <c r="GC287" s="515"/>
      <c r="GD287" s="515"/>
      <c r="GE287" s="515"/>
      <c r="GF287" s="515"/>
      <c r="GG287" s="515"/>
      <c r="GH287" s="515"/>
      <c r="GI287" s="515"/>
      <c r="GJ287" s="515"/>
      <c r="GK287" s="515"/>
      <c r="GL287" s="515"/>
      <c r="GM287" s="515"/>
      <c r="GN287" s="515"/>
      <c r="GO287" s="515"/>
      <c r="GP287" s="515"/>
      <c r="GQ287" s="515"/>
      <c r="GR287" s="515"/>
      <c r="GS287" s="515"/>
      <c r="GT287" s="515"/>
      <c r="GU287" s="515"/>
      <c r="GV287" s="515"/>
      <c r="GW287" s="515"/>
      <c r="GX287" s="515"/>
      <c r="GY287" s="515"/>
      <c r="GZ287" s="515"/>
      <c r="HA287" s="515"/>
      <c r="HB287" s="515"/>
      <c r="HC287" s="515"/>
      <c r="HD287" s="515"/>
      <c r="HE287" s="515"/>
      <c r="HF287" s="515"/>
      <c r="HG287" s="515"/>
      <c r="HH287" s="515"/>
      <c r="HI287" s="515"/>
      <c r="HJ287" s="515"/>
      <c r="HK287" s="515"/>
      <c r="HL287" s="515"/>
      <c r="HM287" s="515"/>
      <c r="HN287" s="515"/>
      <c r="HO287" s="515"/>
      <c r="HP287" s="515"/>
      <c r="HQ287" s="515"/>
      <c r="HR287" s="515"/>
      <c r="HS287" s="515"/>
      <c r="HT287" s="515"/>
      <c r="HU287" s="515"/>
      <c r="HV287" s="515"/>
      <c r="HW287" s="515"/>
      <c r="HX287" s="515"/>
      <c r="HY287" s="515"/>
      <c r="HZ287" s="515"/>
      <c r="IA287" s="515"/>
      <c r="IB287" s="515"/>
      <c r="IC287" s="515"/>
      <c r="ID287" s="515"/>
      <c r="IE287" s="515"/>
      <c r="IF287" s="515"/>
      <c r="IG287" s="515"/>
      <c r="IH287" s="515"/>
      <c r="II287" s="515"/>
      <c r="IJ287" s="515"/>
      <c r="IK287" s="515"/>
      <c r="IL287" s="515"/>
      <c r="IM287" s="515"/>
      <c r="IN287" s="515"/>
      <c r="IO287" s="515"/>
      <c r="IP287" s="515"/>
      <c r="IQ287" s="515"/>
      <c r="IR287" s="515"/>
      <c r="IS287" s="515"/>
    </row>
    <row r="288" spans="1:253" ht="37.5">
      <c r="A288" s="519"/>
      <c r="B288" s="520" t="s">
        <v>1580</v>
      </c>
      <c r="C288" s="521" t="s">
        <v>1579</v>
      </c>
      <c r="D288" s="522">
        <v>2000</v>
      </c>
      <c r="E288" s="523"/>
      <c r="F288" s="448">
        <f t="shared" si="28"/>
        <v>0</v>
      </c>
      <c r="G288" s="443"/>
      <c r="H288" s="443"/>
      <c r="I288" s="443"/>
      <c r="J288" s="443"/>
      <c r="K288" s="443"/>
      <c r="L288" s="515"/>
      <c r="M288" s="515"/>
      <c r="N288" s="515"/>
      <c r="O288" s="515"/>
      <c r="P288" s="515"/>
      <c r="Q288" s="515"/>
      <c r="R288" s="515"/>
      <c r="S288" s="515"/>
      <c r="T288" s="515"/>
      <c r="U288" s="515"/>
      <c r="V288" s="515"/>
      <c r="W288" s="515"/>
      <c r="X288" s="515"/>
      <c r="Y288" s="515"/>
      <c r="Z288" s="515"/>
      <c r="AA288" s="515"/>
      <c r="AB288" s="515"/>
      <c r="AC288" s="515"/>
      <c r="AD288" s="515"/>
      <c r="AE288" s="515"/>
      <c r="AF288" s="515"/>
      <c r="AG288" s="515"/>
      <c r="AH288" s="515"/>
      <c r="AI288" s="515"/>
      <c r="AJ288" s="515"/>
      <c r="AK288" s="515"/>
      <c r="AL288" s="515"/>
      <c r="AM288" s="515"/>
      <c r="AN288" s="515"/>
      <c r="AO288" s="515"/>
      <c r="AP288" s="515"/>
      <c r="AQ288" s="515"/>
      <c r="AR288" s="515"/>
      <c r="AS288" s="515"/>
      <c r="AT288" s="515"/>
      <c r="AU288" s="515"/>
      <c r="AV288" s="515"/>
      <c r="AW288" s="515"/>
      <c r="AX288" s="515"/>
      <c r="AY288" s="515"/>
      <c r="AZ288" s="515"/>
      <c r="BA288" s="515"/>
      <c r="BB288" s="515"/>
      <c r="BC288" s="515"/>
      <c r="BD288" s="515"/>
      <c r="BE288" s="515"/>
      <c r="BF288" s="515"/>
      <c r="BG288" s="515"/>
      <c r="BH288" s="515"/>
      <c r="BI288" s="515"/>
      <c r="BJ288" s="515"/>
      <c r="BK288" s="515"/>
      <c r="BL288" s="515"/>
      <c r="BM288" s="515"/>
      <c r="BN288" s="515"/>
      <c r="BO288" s="515"/>
      <c r="BP288" s="515"/>
      <c r="BQ288" s="515"/>
      <c r="BR288" s="515"/>
      <c r="BS288" s="515"/>
      <c r="BT288" s="515"/>
      <c r="BU288" s="515"/>
      <c r="BV288" s="515"/>
      <c r="BW288" s="515"/>
      <c r="BX288" s="515"/>
      <c r="BY288" s="515"/>
      <c r="BZ288" s="515"/>
      <c r="CA288" s="515"/>
      <c r="CB288" s="515"/>
      <c r="CC288" s="515"/>
      <c r="CD288" s="515"/>
      <c r="CE288" s="515"/>
      <c r="CF288" s="515"/>
      <c r="CG288" s="515"/>
      <c r="CH288" s="515"/>
      <c r="CI288" s="515"/>
      <c r="CJ288" s="515"/>
      <c r="CK288" s="515"/>
      <c r="CL288" s="515"/>
      <c r="CM288" s="515"/>
      <c r="CN288" s="515"/>
      <c r="CO288" s="515"/>
      <c r="CP288" s="515"/>
      <c r="CQ288" s="515"/>
      <c r="CR288" s="515"/>
      <c r="CS288" s="515"/>
      <c r="CT288" s="515"/>
      <c r="CU288" s="515"/>
      <c r="CV288" s="515"/>
      <c r="CW288" s="515"/>
      <c r="CX288" s="515"/>
      <c r="CY288" s="515"/>
      <c r="CZ288" s="515"/>
      <c r="DA288" s="515"/>
      <c r="DB288" s="515"/>
      <c r="DC288" s="515"/>
      <c r="DD288" s="515"/>
      <c r="DE288" s="515"/>
      <c r="DF288" s="515"/>
      <c r="DG288" s="515"/>
      <c r="DH288" s="515"/>
      <c r="DI288" s="515"/>
      <c r="DJ288" s="515"/>
      <c r="DK288" s="515"/>
      <c r="DL288" s="515"/>
      <c r="DM288" s="515"/>
      <c r="DN288" s="515"/>
      <c r="DO288" s="515"/>
      <c r="DP288" s="515"/>
      <c r="DQ288" s="515"/>
      <c r="DR288" s="515"/>
      <c r="DS288" s="515"/>
      <c r="DT288" s="515"/>
      <c r="DU288" s="515"/>
      <c r="DV288" s="515"/>
      <c r="DW288" s="515"/>
      <c r="DX288" s="515"/>
      <c r="DY288" s="515"/>
      <c r="DZ288" s="515"/>
      <c r="EA288" s="515"/>
      <c r="EB288" s="515"/>
      <c r="EC288" s="515"/>
      <c r="ED288" s="515"/>
      <c r="EE288" s="515"/>
      <c r="EF288" s="515"/>
      <c r="EG288" s="515"/>
      <c r="EH288" s="515"/>
      <c r="EI288" s="515"/>
      <c r="EJ288" s="515"/>
      <c r="EK288" s="515"/>
      <c r="EL288" s="515"/>
      <c r="EM288" s="515"/>
      <c r="EN288" s="515"/>
      <c r="EO288" s="515"/>
      <c r="EP288" s="515"/>
      <c r="EQ288" s="515"/>
      <c r="ER288" s="515"/>
      <c r="ES288" s="515"/>
      <c r="ET288" s="515"/>
      <c r="EU288" s="515"/>
      <c r="EV288" s="515"/>
      <c r="EW288" s="515"/>
      <c r="EX288" s="515"/>
      <c r="EY288" s="515"/>
      <c r="EZ288" s="515"/>
      <c r="FA288" s="515"/>
      <c r="FB288" s="515"/>
      <c r="FC288" s="515"/>
      <c r="FD288" s="515"/>
      <c r="FE288" s="515"/>
      <c r="FF288" s="515"/>
      <c r="FG288" s="515"/>
      <c r="FH288" s="515"/>
      <c r="FI288" s="515"/>
      <c r="FJ288" s="515"/>
      <c r="FK288" s="515"/>
      <c r="FL288" s="515"/>
      <c r="FM288" s="515"/>
      <c r="FN288" s="515"/>
      <c r="FO288" s="515"/>
      <c r="FP288" s="515"/>
      <c r="FQ288" s="515"/>
      <c r="FR288" s="515"/>
      <c r="FS288" s="515"/>
      <c r="FT288" s="515"/>
      <c r="FU288" s="515"/>
      <c r="FV288" s="515"/>
      <c r="FW288" s="515"/>
      <c r="FX288" s="515"/>
      <c r="FY288" s="515"/>
      <c r="FZ288" s="515"/>
      <c r="GA288" s="515"/>
      <c r="GB288" s="515"/>
      <c r="GC288" s="515"/>
      <c r="GD288" s="515"/>
      <c r="GE288" s="515"/>
      <c r="GF288" s="515"/>
      <c r="GG288" s="515"/>
      <c r="GH288" s="515"/>
      <c r="GI288" s="515"/>
      <c r="GJ288" s="515"/>
      <c r="GK288" s="515"/>
      <c r="GL288" s="515"/>
      <c r="GM288" s="515"/>
      <c r="GN288" s="515"/>
      <c r="GO288" s="515"/>
      <c r="GP288" s="515"/>
      <c r="GQ288" s="515"/>
      <c r="GR288" s="515"/>
      <c r="GS288" s="515"/>
      <c r="GT288" s="515"/>
      <c r="GU288" s="515"/>
      <c r="GV288" s="515"/>
      <c r="GW288" s="515"/>
      <c r="GX288" s="515"/>
      <c r="GY288" s="515"/>
      <c r="GZ288" s="515"/>
      <c r="HA288" s="515"/>
      <c r="HB288" s="515"/>
      <c r="HC288" s="515"/>
      <c r="HD288" s="515"/>
      <c r="HE288" s="515"/>
      <c r="HF288" s="515"/>
      <c r="HG288" s="515"/>
      <c r="HH288" s="515"/>
      <c r="HI288" s="515"/>
      <c r="HJ288" s="515"/>
      <c r="HK288" s="515"/>
      <c r="HL288" s="515"/>
      <c r="HM288" s="515"/>
      <c r="HN288" s="515"/>
      <c r="HO288" s="515"/>
      <c r="HP288" s="515"/>
      <c r="HQ288" s="515"/>
      <c r="HR288" s="515"/>
      <c r="HS288" s="515"/>
      <c r="HT288" s="515"/>
      <c r="HU288" s="515"/>
      <c r="HV288" s="515"/>
      <c r="HW288" s="515"/>
      <c r="HX288" s="515"/>
      <c r="HY288" s="515"/>
      <c r="HZ288" s="515"/>
      <c r="IA288" s="515"/>
      <c r="IB288" s="515"/>
      <c r="IC288" s="515"/>
      <c r="ID288" s="515"/>
      <c r="IE288" s="515"/>
      <c r="IF288" s="515"/>
      <c r="IG288" s="515"/>
      <c r="IH288" s="515"/>
      <c r="II288" s="515"/>
      <c r="IJ288" s="515"/>
      <c r="IK288" s="515"/>
      <c r="IL288" s="515"/>
      <c r="IM288" s="515"/>
      <c r="IN288" s="515"/>
      <c r="IO288" s="515"/>
      <c r="IP288" s="515"/>
      <c r="IQ288" s="515"/>
      <c r="IR288" s="515"/>
      <c r="IS288" s="515"/>
    </row>
    <row r="289" spans="1:253" ht="37.5">
      <c r="A289" s="519"/>
      <c r="B289" s="520" t="s">
        <v>1581</v>
      </c>
      <c r="C289" s="521" t="s">
        <v>1579</v>
      </c>
      <c r="D289" s="522">
        <v>100</v>
      </c>
      <c r="E289" s="523"/>
      <c r="F289" s="448">
        <f t="shared" si="28"/>
        <v>0</v>
      </c>
      <c r="G289" s="443"/>
      <c r="H289" s="443"/>
      <c r="I289" s="443"/>
      <c r="J289" s="443"/>
      <c r="K289" s="443"/>
      <c r="L289" s="515"/>
      <c r="M289" s="515"/>
      <c r="N289" s="515"/>
      <c r="O289" s="515"/>
      <c r="P289" s="515"/>
      <c r="Q289" s="515"/>
      <c r="R289" s="515"/>
      <c r="S289" s="515"/>
      <c r="T289" s="515"/>
      <c r="U289" s="515"/>
      <c r="V289" s="515"/>
      <c r="W289" s="515"/>
      <c r="X289" s="515"/>
      <c r="Y289" s="515"/>
      <c r="Z289" s="515"/>
      <c r="AA289" s="515"/>
      <c r="AB289" s="515"/>
      <c r="AC289" s="515"/>
      <c r="AD289" s="515"/>
      <c r="AE289" s="515"/>
      <c r="AF289" s="515"/>
      <c r="AG289" s="515"/>
      <c r="AH289" s="515"/>
      <c r="AI289" s="515"/>
      <c r="AJ289" s="515"/>
      <c r="AK289" s="515"/>
      <c r="AL289" s="515"/>
      <c r="AM289" s="515"/>
      <c r="AN289" s="515"/>
      <c r="AO289" s="515"/>
      <c r="AP289" s="515"/>
      <c r="AQ289" s="515"/>
      <c r="AR289" s="515"/>
      <c r="AS289" s="515"/>
      <c r="AT289" s="515"/>
      <c r="AU289" s="515"/>
      <c r="AV289" s="515"/>
      <c r="AW289" s="515"/>
      <c r="AX289" s="515"/>
      <c r="AY289" s="515"/>
      <c r="AZ289" s="515"/>
      <c r="BA289" s="515"/>
      <c r="BB289" s="515"/>
      <c r="BC289" s="515"/>
      <c r="BD289" s="515"/>
      <c r="BE289" s="515"/>
      <c r="BF289" s="515"/>
      <c r="BG289" s="515"/>
      <c r="BH289" s="515"/>
      <c r="BI289" s="515"/>
      <c r="BJ289" s="515"/>
      <c r="BK289" s="515"/>
      <c r="BL289" s="515"/>
      <c r="BM289" s="515"/>
      <c r="BN289" s="515"/>
      <c r="BO289" s="515"/>
      <c r="BP289" s="515"/>
      <c r="BQ289" s="515"/>
      <c r="BR289" s="515"/>
      <c r="BS289" s="515"/>
      <c r="BT289" s="515"/>
      <c r="BU289" s="515"/>
      <c r="BV289" s="515"/>
      <c r="BW289" s="515"/>
      <c r="BX289" s="515"/>
      <c r="BY289" s="515"/>
      <c r="BZ289" s="515"/>
      <c r="CA289" s="515"/>
      <c r="CB289" s="515"/>
      <c r="CC289" s="515"/>
      <c r="CD289" s="515"/>
      <c r="CE289" s="515"/>
      <c r="CF289" s="515"/>
      <c r="CG289" s="515"/>
      <c r="CH289" s="515"/>
      <c r="CI289" s="515"/>
      <c r="CJ289" s="515"/>
      <c r="CK289" s="515"/>
      <c r="CL289" s="515"/>
      <c r="CM289" s="515"/>
      <c r="CN289" s="515"/>
      <c r="CO289" s="515"/>
      <c r="CP289" s="515"/>
      <c r="CQ289" s="515"/>
      <c r="CR289" s="515"/>
      <c r="CS289" s="515"/>
      <c r="CT289" s="515"/>
      <c r="CU289" s="515"/>
      <c r="CV289" s="515"/>
      <c r="CW289" s="515"/>
      <c r="CX289" s="515"/>
      <c r="CY289" s="515"/>
      <c r="CZ289" s="515"/>
      <c r="DA289" s="515"/>
      <c r="DB289" s="515"/>
      <c r="DC289" s="515"/>
      <c r="DD289" s="515"/>
      <c r="DE289" s="515"/>
      <c r="DF289" s="515"/>
      <c r="DG289" s="515"/>
      <c r="DH289" s="515"/>
      <c r="DI289" s="515"/>
      <c r="DJ289" s="515"/>
      <c r="DK289" s="515"/>
      <c r="DL289" s="515"/>
      <c r="DM289" s="515"/>
      <c r="DN289" s="515"/>
      <c r="DO289" s="515"/>
      <c r="DP289" s="515"/>
      <c r="DQ289" s="515"/>
      <c r="DR289" s="515"/>
      <c r="DS289" s="515"/>
      <c r="DT289" s="515"/>
      <c r="DU289" s="515"/>
      <c r="DV289" s="515"/>
      <c r="DW289" s="515"/>
      <c r="DX289" s="515"/>
      <c r="DY289" s="515"/>
      <c r="DZ289" s="515"/>
      <c r="EA289" s="515"/>
      <c r="EB289" s="515"/>
      <c r="EC289" s="515"/>
      <c r="ED289" s="515"/>
      <c r="EE289" s="515"/>
      <c r="EF289" s="515"/>
      <c r="EG289" s="515"/>
      <c r="EH289" s="515"/>
      <c r="EI289" s="515"/>
      <c r="EJ289" s="515"/>
      <c r="EK289" s="515"/>
      <c r="EL289" s="515"/>
      <c r="EM289" s="515"/>
      <c r="EN289" s="515"/>
      <c r="EO289" s="515"/>
      <c r="EP289" s="515"/>
      <c r="EQ289" s="515"/>
      <c r="ER289" s="515"/>
      <c r="ES289" s="515"/>
      <c r="ET289" s="515"/>
      <c r="EU289" s="515"/>
      <c r="EV289" s="515"/>
      <c r="EW289" s="515"/>
      <c r="EX289" s="515"/>
      <c r="EY289" s="515"/>
      <c r="EZ289" s="515"/>
      <c r="FA289" s="515"/>
      <c r="FB289" s="515"/>
      <c r="FC289" s="515"/>
      <c r="FD289" s="515"/>
      <c r="FE289" s="515"/>
      <c r="FF289" s="515"/>
      <c r="FG289" s="515"/>
      <c r="FH289" s="515"/>
      <c r="FI289" s="515"/>
      <c r="FJ289" s="515"/>
      <c r="FK289" s="515"/>
      <c r="FL289" s="515"/>
      <c r="FM289" s="515"/>
      <c r="FN289" s="515"/>
      <c r="FO289" s="515"/>
      <c r="FP289" s="515"/>
      <c r="FQ289" s="515"/>
      <c r="FR289" s="515"/>
      <c r="FS289" s="515"/>
      <c r="FT289" s="515"/>
      <c r="FU289" s="515"/>
      <c r="FV289" s="515"/>
      <c r="FW289" s="515"/>
      <c r="FX289" s="515"/>
      <c r="FY289" s="515"/>
      <c r="FZ289" s="515"/>
      <c r="GA289" s="515"/>
      <c r="GB289" s="515"/>
      <c r="GC289" s="515"/>
      <c r="GD289" s="515"/>
      <c r="GE289" s="515"/>
      <c r="GF289" s="515"/>
      <c r="GG289" s="515"/>
      <c r="GH289" s="515"/>
      <c r="GI289" s="515"/>
      <c r="GJ289" s="515"/>
      <c r="GK289" s="515"/>
      <c r="GL289" s="515"/>
      <c r="GM289" s="515"/>
      <c r="GN289" s="515"/>
      <c r="GO289" s="515"/>
      <c r="GP289" s="515"/>
      <c r="GQ289" s="515"/>
      <c r="GR289" s="515"/>
      <c r="GS289" s="515"/>
      <c r="GT289" s="515"/>
      <c r="GU289" s="515"/>
      <c r="GV289" s="515"/>
      <c r="GW289" s="515"/>
      <c r="GX289" s="515"/>
      <c r="GY289" s="515"/>
      <c r="GZ289" s="515"/>
      <c r="HA289" s="515"/>
      <c r="HB289" s="515"/>
      <c r="HC289" s="515"/>
      <c r="HD289" s="515"/>
      <c r="HE289" s="515"/>
      <c r="HF289" s="515"/>
      <c r="HG289" s="515"/>
      <c r="HH289" s="515"/>
      <c r="HI289" s="515"/>
      <c r="HJ289" s="515"/>
      <c r="HK289" s="515"/>
      <c r="HL289" s="515"/>
      <c r="HM289" s="515"/>
      <c r="HN289" s="515"/>
      <c r="HO289" s="515"/>
      <c r="HP289" s="515"/>
      <c r="HQ289" s="515"/>
      <c r="HR289" s="515"/>
      <c r="HS289" s="515"/>
      <c r="HT289" s="515"/>
      <c r="HU289" s="515"/>
      <c r="HV289" s="515"/>
      <c r="HW289" s="515"/>
      <c r="HX289" s="515"/>
      <c r="HY289" s="515"/>
      <c r="HZ289" s="515"/>
      <c r="IA289" s="515"/>
      <c r="IB289" s="515"/>
      <c r="IC289" s="515"/>
      <c r="ID289" s="515"/>
      <c r="IE289" s="515"/>
      <c r="IF289" s="515"/>
      <c r="IG289" s="515"/>
      <c r="IH289" s="515"/>
      <c r="II289" s="515"/>
      <c r="IJ289" s="515"/>
      <c r="IK289" s="515"/>
      <c r="IL289" s="515"/>
      <c r="IM289" s="515"/>
      <c r="IN289" s="515"/>
      <c r="IO289" s="515"/>
      <c r="IP289" s="515"/>
      <c r="IQ289" s="515"/>
      <c r="IR289" s="515"/>
      <c r="IS289" s="515"/>
    </row>
    <row r="290" spans="1:253" ht="37.5">
      <c r="A290" s="519"/>
      <c r="B290" s="520" t="s">
        <v>1582</v>
      </c>
      <c r="C290" s="521" t="s">
        <v>1579</v>
      </c>
      <c r="D290" s="522">
        <v>40</v>
      </c>
      <c r="E290" s="523"/>
      <c r="F290" s="448">
        <f t="shared" si="28"/>
        <v>0</v>
      </c>
      <c r="G290" s="443"/>
      <c r="H290" s="443"/>
      <c r="I290" s="443"/>
      <c r="J290" s="443"/>
      <c r="K290" s="443"/>
      <c r="L290" s="515"/>
      <c r="M290" s="515"/>
      <c r="N290" s="515"/>
      <c r="O290" s="515"/>
      <c r="P290" s="515"/>
      <c r="Q290" s="515"/>
      <c r="R290" s="515"/>
      <c r="S290" s="515"/>
      <c r="T290" s="515"/>
      <c r="U290" s="515"/>
      <c r="V290" s="515"/>
      <c r="W290" s="515"/>
      <c r="X290" s="515"/>
      <c r="Y290" s="515"/>
      <c r="Z290" s="515"/>
      <c r="AA290" s="515"/>
      <c r="AB290" s="515"/>
      <c r="AC290" s="515"/>
      <c r="AD290" s="515"/>
      <c r="AE290" s="515"/>
      <c r="AF290" s="515"/>
      <c r="AG290" s="515"/>
      <c r="AH290" s="515"/>
      <c r="AI290" s="515"/>
      <c r="AJ290" s="515"/>
      <c r="AK290" s="515"/>
      <c r="AL290" s="515"/>
      <c r="AM290" s="515"/>
      <c r="AN290" s="515"/>
      <c r="AO290" s="515"/>
      <c r="AP290" s="515"/>
      <c r="AQ290" s="515"/>
      <c r="AR290" s="515"/>
      <c r="AS290" s="515"/>
      <c r="AT290" s="515"/>
      <c r="AU290" s="515"/>
      <c r="AV290" s="515"/>
      <c r="AW290" s="515"/>
      <c r="AX290" s="515"/>
      <c r="AY290" s="515"/>
      <c r="AZ290" s="515"/>
      <c r="BA290" s="515"/>
      <c r="BB290" s="515"/>
      <c r="BC290" s="515"/>
      <c r="BD290" s="515"/>
      <c r="BE290" s="515"/>
      <c r="BF290" s="515"/>
      <c r="BG290" s="515"/>
      <c r="BH290" s="515"/>
      <c r="BI290" s="515"/>
      <c r="BJ290" s="515"/>
      <c r="BK290" s="515"/>
      <c r="BL290" s="515"/>
      <c r="BM290" s="515"/>
      <c r="BN290" s="515"/>
      <c r="BO290" s="515"/>
      <c r="BP290" s="515"/>
      <c r="BQ290" s="515"/>
      <c r="BR290" s="515"/>
      <c r="BS290" s="515"/>
      <c r="BT290" s="515"/>
      <c r="BU290" s="515"/>
      <c r="BV290" s="515"/>
      <c r="BW290" s="515"/>
      <c r="BX290" s="515"/>
      <c r="BY290" s="515"/>
      <c r="BZ290" s="515"/>
      <c r="CA290" s="515"/>
      <c r="CB290" s="515"/>
      <c r="CC290" s="515"/>
      <c r="CD290" s="515"/>
      <c r="CE290" s="515"/>
      <c r="CF290" s="515"/>
      <c r="CG290" s="515"/>
      <c r="CH290" s="515"/>
      <c r="CI290" s="515"/>
      <c r="CJ290" s="515"/>
      <c r="CK290" s="515"/>
      <c r="CL290" s="515"/>
      <c r="CM290" s="515"/>
      <c r="CN290" s="515"/>
      <c r="CO290" s="515"/>
      <c r="CP290" s="515"/>
      <c r="CQ290" s="515"/>
      <c r="CR290" s="515"/>
      <c r="CS290" s="515"/>
      <c r="CT290" s="515"/>
      <c r="CU290" s="515"/>
      <c r="CV290" s="515"/>
      <c r="CW290" s="515"/>
      <c r="CX290" s="515"/>
      <c r="CY290" s="515"/>
      <c r="CZ290" s="515"/>
      <c r="DA290" s="515"/>
      <c r="DB290" s="515"/>
      <c r="DC290" s="515"/>
      <c r="DD290" s="515"/>
      <c r="DE290" s="515"/>
      <c r="DF290" s="515"/>
      <c r="DG290" s="515"/>
      <c r="DH290" s="515"/>
      <c r="DI290" s="515"/>
      <c r="DJ290" s="515"/>
      <c r="DK290" s="515"/>
      <c r="DL290" s="515"/>
      <c r="DM290" s="515"/>
      <c r="DN290" s="515"/>
      <c r="DO290" s="515"/>
      <c r="DP290" s="515"/>
      <c r="DQ290" s="515"/>
      <c r="DR290" s="515"/>
      <c r="DS290" s="515"/>
      <c r="DT290" s="515"/>
      <c r="DU290" s="515"/>
      <c r="DV290" s="515"/>
      <c r="DW290" s="515"/>
      <c r="DX290" s="515"/>
      <c r="DY290" s="515"/>
      <c r="DZ290" s="515"/>
      <c r="EA290" s="515"/>
      <c r="EB290" s="515"/>
      <c r="EC290" s="515"/>
      <c r="ED290" s="515"/>
      <c r="EE290" s="515"/>
      <c r="EF290" s="515"/>
      <c r="EG290" s="515"/>
      <c r="EH290" s="515"/>
      <c r="EI290" s="515"/>
      <c r="EJ290" s="515"/>
      <c r="EK290" s="515"/>
      <c r="EL290" s="515"/>
      <c r="EM290" s="515"/>
      <c r="EN290" s="515"/>
      <c r="EO290" s="515"/>
      <c r="EP290" s="515"/>
      <c r="EQ290" s="515"/>
      <c r="ER290" s="515"/>
      <c r="ES290" s="515"/>
      <c r="ET290" s="515"/>
      <c r="EU290" s="515"/>
      <c r="EV290" s="515"/>
      <c r="EW290" s="515"/>
      <c r="EX290" s="515"/>
      <c r="EY290" s="515"/>
      <c r="EZ290" s="515"/>
      <c r="FA290" s="515"/>
      <c r="FB290" s="515"/>
      <c r="FC290" s="515"/>
      <c r="FD290" s="515"/>
      <c r="FE290" s="515"/>
      <c r="FF290" s="515"/>
      <c r="FG290" s="515"/>
      <c r="FH290" s="515"/>
      <c r="FI290" s="515"/>
      <c r="FJ290" s="515"/>
      <c r="FK290" s="515"/>
      <c r="FL290" s="515"/>
      <c r="FM290" s="515"/>
      <c r="FN290" s="515"/>
      <c r="FO290" s="515"/>
      <c r="FP290" s="515"/>
      <c r="FQ290" s="515"/>
      <c r="FR290" s="515"/>
      <c r="FS290" s="515"/>
      <c r="FT290" s="515"/>
      <c r="FU290" s="515"/>
      <c r="FV290" s="515"/>
      <c r="FW290" s="515"/>
      <c r="FX290" s="515"/>
      <c r="FY290" s="515"/>
      <c r="FZ290" s="515"/>
      <c r="GA290" s="515"/>
      <c r="GB290" s="515"/>
      <c r="GC290" s="515"/>
      <c r="GD290" s="515"/>
      <c r="GE290" s="515"/>
      <c r="GF290" s="515"/>
      <c r="GG290" s="515"/>
      <c r="GH290" s="515"/>
      <c r="GI290" s="515"/>
      <c r="GJ290" s="515"/>
      <c r="GK290" s="515"/>
      <c r="GL290" s="515"/>
      <c r="GM290" s="515"/>
      <c r="GN290" s="515"/>
      <c r="GO290" s="515"/>
      <c r="GP290" s="515"/>
      <c r="GQ290" s="515"/>
      <c r="GR290" s="515"/>
      <c r="GS290" s="515"/>
      <c r="GT290" s="515"/>
      <c r="GU290" s="515"/>
      <c r="GV290" s="515"/>
      <c r="GW290" s="515"/>
      <c r="GX290" s="515"/>
      <c r="GY290" s="515"/>
      <c r="GZ290" s="515"/>
      <c r="HA290" s="515"/>
      <c r="HB290" s="515"/>
      <c r="HC290" s="515"/>
      <c r="HD290" s="515"/>
      <c r="HE290" s="515"/>
      <c r="HF290" s="515"/>
      <c r="HG290" s="515"/>
      <c r="HH290" s="515"/>
      <c r="HI290" s="515"/>
      <c r="HJ290" s="515"/>
      <c r="HK290" s="515"/>
      <c r="HL290" s="515"/>
      <c r="HM290" s="515"/>
      <c r="HN290" s="515"/>
      <c r="HO290" s="515"/>
      <c r="HP290" s="515"/>
      <c r="HQ290" s="515"/>
      <c r="HR290" s="515"/>
      <c r="HS290" s="515"/>
      <c r="HT290" s="515"/>
      <c r="HU290" s="515"/>
      <c r="HV290" s="515"/>
      <c r="HW290" s="515"/>
      <c r="HX290" s="515"/>
      <c r="HY290" s="515"/>
      <c r="HZ290" s="515"/>
      <c r="IA290" s="515"/>
      <c r="IB290" s="515"/>
      <c r="IC290" s="515"/>
      <c r="ID290" s="515"/>
      <c r="IE290" s="515"/>
      <c r="IF290" s="515"/>
      <c r="IG290" s="515"/>
      <c r="IH290" s="515"/>
      <c r="II290" s="515"/>
      <c r="IJ290" s="515"/>
      <c r="IK290" s="515"/>
      <c r="IL290" s="515"/>
      <c r="IM290" s="515"/>
      <c r="IN290" s="515"/>
      <c r="IO290" s="515"/>
      <c r="IP290" s="515"/>
      <c r="IQ290" s="515"/>
      <c r="IR290" s="515"/>
      <c r="IS290" s="515"/>
    </row>
    <row r="291" spans="1:253" ht="25">
      <c r="A291" s="509"/>
      <c r="B291" s="516" t="s">
        <v>1583</v>
      </c>
      <c r="C291" s="524"/>
      <c r="D291" s="506"/>
      <c r="E291" s="513"/>
      <c r="F291" s="514"/>
    </row>
    <row r="292" spans="1:253" ht="37.5">
      <c r="A292" s="509"/>
      <c r="B292" s="510" t="s">
        <v>1584</v>
      </c>
      <c r="C292" s="511"/>
      <c r="D292" s="512"/>
      <c r="E292" s="513"/>
      <c r="F292" s="514"/>
      <c r="G292" s="443"/>
      <c r="H292" s="443"/>
      <c r="I292" s="443"/>
      <c r="J292" s="443"/>
      <c r="K292" s="443"/>
      <c r="L292" s="515"/>
      <c r="M292" s="515"/>
      <c r="N292" s="515"/>
      <c r="O292" s="515"/>
      <c r="P292" s="515"/>
      <c r="Q292" s="515"/>
      <c r="R292" s="515"/>
      <c r="S292" s="515"/>
      <c r="T292" s="515"/>
      <c r="U292" s="515"/>
      <c r="V292" s="515"/>
      <c r="W292" s="515"/>
      <c r="X292" s="515"/>
      <c r="Y292" s="515"/>
      <c r="Z292" s="515"/>
      <c r="AA292" s="515"/>
      <c r="AB292" s="515"/>
      <c r="AC292" s="515"/>
      <c r="AD292" s="515"/>
      <c r="AE292" s="515"/>
      <c r="AF292" s="515"/>
      <c r="AG292" s="515"/>
      <c r="AH292" s="515"/>
      <c r="AI292" s="515"/>
      <c r="AJ292" s="515"/>
      <c r="AK292" s="515"/>
      <c r="AL292" s="515"/>
      <c r="AM292" s="515"/>
      <c r="AN292" s="515"/>
      <c r="AO292" s="515"/>
      <c r="AP292" s="515"/>
      <c r="AQ292" s="515"/>
      <c r="AR292" s="515"/>
      <c r="AS292" s="515"/>
      <c r="AT292" s="515"/>
      <c r="AU292" s="515"/>
      <c r="AV292" s="515"/>
      <c r="AW292" s="515"/>
      <c r="AX292" s="515"/>
      <c r="AY292" s="515"/>
      <c r="AZ292" s="515"/>
      <c r="BA292" s="515"/>
      <c r="BB292" s="515"/>
      <c r="BC292" s="515"/>
      <c r="BD292" s="515"/>
      <c r="BE292" s="515"/>
      <c r="BF292" s="515"/>
      <c r="BG292" s="515"/>
      <c r="BH292" s="515"/>
      <c r="BI292" s="515"/>
      <c r="BJ292" s="515"/>
      <c r="BK292" s="515"/>
      <c r="BL292" s="515"/>
      <c r="BM292" s="515"/>
      <c r="BN292" s="515"/>
      <c r="BO292" s="515"/>
      <c r="BP292" s="515"/>
      <c r="BQ292" s="515"/>
      <c r="BR292" s="515"/>
      <c r="BS292" s="515"/>
      <c r="BT292" s="515"/>
      <c r="BU292" s="515"/>
      <c r="BV292" s="515"/>
      <c r="BW292" s="515"/>
      <c r="BX292" s="515"/>
      <c r="BY292" s="515"/>
      <c r="BZ292" s="515"/>
      <c r="CA292" s="515"/>
      <c r="CB292" s="515"/>
      <c r="CC292" s="515"/>
      <c r="CD292" s="515"/>
      <c r="CE292" s="515"/>
      <c r="CF292" s="515"/>
      <c r="CG292" s="515"/>
      <c r="CH292" s="515"/>
      <c r="CI292" s="515"/>
      <c r="CJ292" s="515"/>
      <c r="CK292" s="515"/>
      <c r="CL292" s="515"/>
      <c r="CM292" s="515"/>
      <c r="CN292" s="515"/>
      <c r="CO292" s="515"/>
      <c r="CP292" s="515"/>
      <c r="CQ292" s="515"/>
      <c r="CR292" s="515"/>
      <c r="CS292" s="515"/>
      <c r="CT292" s="515"/>
      <c r="CU292" s="515"/>
      <c r="CV292" s="515"/>
      <c r="CW292" s="515"/>
      <c r="CX292" s="515"/>
      <c r="CY292" s="515"/>
      <c r="CZ292" s="515"/>
      <c r="DA292" s="515"/>
      <c r="DB292" s="515"/>
      <c r="DC292" s="515"/>
      <c r="DD292" s="515"/>
      <c r="DE292" s="515"/>
      <c r="DF292" s="515"/>
      <c r="DG292" s="515"/>
      <c r="DH292" s="515"/>
      <c r="DI292" s="515"/>
      <c r="DJ292" s="515"/>
      <c r="DK292" s="515"/>
      <c r="DL292" s="515"/>
      <c r="DM292" s="515"/>
      <c r="DN292" s="515"/>
      <c r="DO292" s="515"/>
      <c r="DP292" s="515"/>
      <c r="DQ292" s="515"/>
      <c r="DR292" s="515"/>
      <c r="DS292" s="515"/>
      <c r="DT292" s="515"/>
      <c r="DU292" s="515"/>
      <c r="DV292" s="515"/>
      <c r="DW292" s="515"/>
      <c r="DX292" s="515"/>
      <c r="DY292" s="515"/>
      <c r="DZ292" s="515"/>
      <c r="EA292" s="515"/>
      <c r="EB292" s="515"/>
      <c r="EC292" s="515"/>
      <c r="ED292" s="515"/>
      <c r="EE292" s="515"/>
      <c r="EF292" s="515"/>
      <c r="EG292" s="515"/>
      <c r="EH292" s="515"/>
      <c r="EI292" s="515"/>
      <c r="EJ292" s="515"/>
      <c r="EK292" s="515"/>
      <c r="EL292" s="515"/>
      <c r="EM292" s="515"/>
      <c r="EN292" s="515"/>
      <c r="EO292" s="515"/>
      <c r="EP292" s="515"/>
      <c r="EQ292" s="515"/>
      <c r="ER292" s="515"/>
      <c r="ES292" s="515"/>
      <c r="ET292" s="515"/>
      <c r="EU292" s="515"/>
      <c r="EV292" s="515"/>
      <c r="EW292" s="515"/>
      <c r="EX292" s="515"/>
      <c r="EY292" s="515"/>
      <c r="EZ292" s="515"/>
      <c r="FA292" s="515"/>
      <c r="FB292" s="515"/>
      <c r="FC292" s="515"/>
      <c r="FD292" s="515"/>
      <c r="FE292" s="515"/>
      <c r="FF292" s="515"/>
      <c r="FG292" s="515"/>
      <c r="FH292" s="515"/>
      <c r="FI292" s="515"/>
      <c r="FJ292" s="515"/>
      <c r="FK292" s="515"/>
      <c r="FL292" s="515"/>
      <c r="FM292" s="515"/>
      <c r="FN292" s="515"/>
      <c r="FO292" s="515"/>
      <c r="FP292" s="515"/>
      <c r="FQ292" s="515"/>
      <c r="FR292" s="515"/>
      <c r="FS292" s="515"/>
      <c r="FT292" s="515"/>
      <c r="FU292" s="515"/>
      <c r="FV292" s="515"/>
      <c r="FW292" s="515"/>
      <c r="FX292" s="515"/>
      <c r="FY292" s="515"/>
      <c r="FZ292" s="515"/>
      <c r="GA292" s="515"/>
      <c r="GB292" s="515"/>
      <c r="GC292" s="515"/>
      <c r="GD292" s="515"/>
      <c r="GE292" s="515"/>
      <c r="GF292" s="515"/>
      <c r="GG292" s="515"/>
      <c r="GH292" s="515"/>
      <c r="GI292" s="515"/>
      <c r="GJ292" s="515"/>
      <c r="GK292" s="515"/>
      <c r="GL292" s="515"/>
      <c r="GM292" s="515"/>
      <c r="GN292" s="515"/>
      <c r="GO292" s="515"/>
      <c r="GP292" s="515"/>
      <c r="GQ292" s="515"/>
      <c r="GR292" s="515"/>
      <c r="GS292" s="515"/>
      <c r="GT292" s="515"/>
      <c r="GU292" s="515"/>
      <c r="GV292" s="515"/>
      <c r="GW292" s="515"/>
      <c r="GX292" s="515"/>
      <c r="GY292" s="515"/>
      <c r="GZ292" s="515"/>
      <c r="HA292" s="515"/>
      <c r="HB292" s="515"/>
      <c r="HC292" s="515"/>
      <c r="HD292" s="515"/>
      <c r="HE292" s="515"/>
      <c r="HF292" s="515"/>
      <c r="HG292" s="515"/>
      <c r="HH292" s="515"/>
      <c r="HI292" s="515"/>
      <c r="HJ292" s="515"/>
      <c r="HK292" s="515"/>
      <c r="HL292" s="515"/>
      <c r="HM292" s="515"/>
      <c r="HN292" s="515"/>
      <c r="HO292" s="515"/>
      <c r="HP292" s="515"/>
      <c r="HQ292" s="515"/>
      <c r="HR292" s="515"/>
      <c r="HS292" s="515"/>
      <c r="HT292" s="515"/>
      <c r="HU292" s="515"/>
      <c r="HV292" s="515"/>
      <c r="HW292" s="515"/>
      <c r="HX292" s="515"/>
      <c r="HY292" s="515"/>
      <c r="HZ292" s="515"/>
      <c r="IA292" s="515"/>
      <c r="IB292" s="515"/>
      <c r="IC292" s="515"/>
      <c r="ID292" s="515"/>
      <c r="IE292" s="515"/>
      <c r="IF292" s="515"/>
      <c r="IG292" s="515"/>
      <c r="IH292" s="515"/>
      <c r="II292" s="515"/>
      <c r="IJ292" s="515"/>
      <c r="IK292" s="515"/>
      <c r="IL292" s="515"/>
      <c r="IM292" s="515"/>
      <c r="IN292" s="515"/>
      <c r="IO292" s="515"/>
      <c r="IP292" s="515"/>
      <c r="IQ292" s="515"/>
      <c r="IR292" s="515"/>
      <c r="IS292" s="515"/>
    </row>
    <row r="293" spans="1:253" ht="13">
      <c r="A293" s="509"/>
      <c r="B293" s="516" t="s">
        <v>1585</v>
      </c>
      <c r="C293" s="517"/>
      <c r="D293" s="518"/>
      <c r="E293" s="513"/>
      <c r="F293" s="514"/>
      <c r="G293" s="443"/>
      <c r="H293" s="443"/>
      <c r="I293" s="443"/>
      <c r="J293" s="443"/>
      <c r="K293" s="443"/>
      <c r="L293" s="515"/>
      <c r="M293" s="515"/>
      <c r="N293" s="515"/>
      <c r="O293" s="515"/>
      <c r="P293" s="515"/>
      <c r="Q293" s="515"/>
      <c r="R293" s="515"/>
      <c r="S293" s="515"/>
      <c r="T293" s="515"/>
      <c r="U293" s="515"/>
      <c r="V293" s="515"/>
      <c r="W293" s="515"/>
      <c r="X293" s="515"/>
      <c r="Y293" s="515"/>
      <c r="Z293" s="515"/>
      <c r="AA293" s="515"/>
      <c r="AB293" s="515"/>
      <c r="AC293" s="515"/>
      <c r="AD293" s="515"/>
      <c r="AE293" s="515"/>
      <c r="AF293" s="515"/>
      <c r="AG293" s="515"/>
      <c r="AH293" s="515"/>
      <c r="AI293" s="515"/>
      <c r="AJ293" s="515"/>
      <c r="AK293" s="515"/>
      <c r="AL293" s="515"/>
      <c r="AM293" s="515"/>
      <c r="AN293" s="515"/>
      <c r="AO293" s="515"/>
      <c r="AP293" s="515"/>
      <c r="AQ293" s="515"/>
      <c r="AR293" s="515"/>
      <c r="AS293" s="515"/>
      <c r="AT293" s="515"/>
      <c r="AU293" s="515"/>
      <c r="AV293" s="515"/>
      <c r="AW293" s="515"/>
      <c r="AX293" s="515"/>
      <c r="AY293" s="515"/>
      <c r="AZ293" s="515"/>
      <c r="BA293" s="515"/>
      <c r="BB293" s="515"/>
      <c r="BC293" s="515"/>
      <c r="BD293" s="515"/>
      <c r="BE293" s="515"/>
      <c r="BF293" s="515"/>
      <c r="BG293" s="515"/>
      <c r="BH293" s="515"/>
      <c r="BI293" s="515"/>
      <c r="BJ293" s="515"/>
      <c r="BK293" s="515"/>
      <c r="BL293" s="515"/>
      <c r="BM293" s="515"/>
      <c r="BN293" s="515"/>
      <c r="BO293" s="515"/>
      <c r="BP293" s="515"/>
      <c r="BQ293" s="515"/>
      <c r="BR293" s="515"/>
      <c r="BS293" s="515"/>
      <c r="BT293" s="515"/>
      <c r="BU293" s="515"/>
      <c r="BV293" s="515"/>
      <c r="BW293" s="515"/>
      <c r="BX293" s="515"/>
      <c r="BY293" s="515"/>
      <c r="BZ293" s="515"/>
      <c r="CA293" s="515"/>
      <c r="CB293" s="515"/>
      <c r="CC293" s="515"/>
      <c r="CD293" s="515"/>
      <c r="CE293" s="515"/>
      <c r="CF293" s="515"/>
      <c r="CG293" s="515"/>
      <c r="CH293" s="515"/>
      <c r="CI293" s="515"/>
      <c r="CJ293" s="515"/>
      <c r="CK293" s="515"/>
      <c r="CL293" s="515"/>
      <c r="CM293" s="515"/>
      <c r="CN293" s="515"/>
      <c r="CO293" s="515"/>
      <c r="CP293" s="515"/>
      <c r="CQ293" s="515"/>
      <c r="CR293" s="515"/>
      <c r="CS293" s="515"/>
      <c r="CT293" s="515"/>
      <c r="CU293" s="515"/>
      <c r="CV293" s="515"/>
      <c r="CW293" s="515"/>
      <c r="CX293" s="515"/>
      <c r="CY293" s="515"/>
      <c r="CZ293" s="515"/>
      <c r="DA293" s="515"/>
      <c r="DB293" s="515"/>
      <c r="DC293" s="515"/>
      <c r="DD293" s="515"/>
      <c r="DE293" s="515"/>
      <c r="DF293" s="515"/>
      <c r="DG293" s="515"/>
      <c r="DH293" s="515"/>
      <c r="DI293" s="515"/>
      <c r="DJ293" s="515"/>
      <c r="DK293" s="515"/>
      <c r="DL293" s="515"/>
      <c r="DM293" s="515"/>
      <c r="DN293" s="515"/>
      <c r="DO293" s="515"/>
      <c r="DP293" s="515"/>
      <c r="DQ293" s="515"/>
      <c r="DR293" s="515"/>
      <c r="DS293" s="515"/>
      <c r="DT293" s="515"/>
      <c r="DU293" s="515"/>
      <c r="DV293" s="515"/>
      <c r="DW293" s="515"/>
      <c r="DX293" s="515"/>
      <c r="DY293" s="515"/>
      <c r="DZ293" s="515"/>
      <c r="EA293" s="515"/>
      <c r="EB293" s="515"/>
      <c r="EC293" s="515"/>
      <c r="ED293" s="515"/>
      <c r="EE293" s="515"/>
      <c r="EF293" s="515"/>
      <c r="EG293" s="515"/>
      <c r="EH293" s="515"/>
      <c r="EI293" s="515"/>
      <c r="EJ293" s="515"/>
      <c r="EK293" s="515"/>
      <c r="EL293" s="515"/>
      <c r="EM293" s="515"/>
      <c r="EN293" s="515"/>
      <c r="EO293" s="515"/>
      <c r="EP293" s="515"/>
      <c r="EQ293" s="515"/>
      <c r="ER293" s="515"/>
      <c r="ES293" s="515"/>
      <c r="ET293" s="515"/>
      <c r="EU293" s="515"/>
      <c r="EV293" s="515"/>
      <c r="EW293" s="515"/>
      <c r="EX293" s="515"/>
      <c r="EY293" s="515"/>
      <c r="EZ293" s="515"/>
      <c r="FA293" s="515"/>
      <c r="FB293" s="515"/>
      <c r="FC293" s="515"/>
      <c r="FD293" s="515"/>
      <c r="FE293" s="515"/>
      <c r="FF293" s="515"/>
      <c r="FG293" s="515"/>
      <c r="FH293" s="515"/>
      <c r="FI293" s="515"/>
      <c r="FJ293" s="515"/>
      <c r="FK293" s="515"/>
      <c r="FL293" s="515"/>
      <c r="FM293" s="515"/>
      <c r="FN293" s="515"/>
      <c r="FO293" s="515"/>
      <c r="FP293" s="515"/>
      <c r="FQ293" s="515"/>
      <c r="FR293" s="515"/>
      <c r="FS293" s="515"/>
      <c r="FT293" s="515"/>
      <c r="FU293" s="515"/>
      <c r="FV293" s="515"/>
      <c r="FW293" s="515"/>
      <c r="FX293" s="515"/>
      <c r="FY293" s="515"/>
      <c r="FZ293" s="515"/>
      <c r="GA293" s="515"/>
      <c r="GB293" s="515"/>
      <c r="GC293" s="515"/>
      <c r="GD293" s="515"/>
      <c r="GE293" s="515"/>
      <c r="GF293" s="515"/>
      <c r="GG293" s="515"/>
      <c r="GH293" s="515"/>
      <c r="GI293" s="515"/>
      <c r="GJ293" s="515"/>
      <c r="GK293" s="515"/>
      <c r="GL293" s="515"/>
      <c r="GM293" s="515"/>
      <c r="GN293" s="515"/>
      <c r="GO293" s="515"/>
      <c r="GP293" s="515"/>
      <c r="GQ293" s="515"/>
      <c r="GR293" s="515"/>
      <c r="GS293" s="515"/>
      <c r="GT293" s="515"/>
      <c r="GU293" s="515"/>
      <c r="GV293" s="515"/>
      <c r="GW293" s="515"/>
      <c r="GX293" s="515"/>
      <c r="GY293" s="515"/>
      <c r="GZ293" s="515"/>
      <c r="HA293" s="515"/>
      <c r="HB293" s="515"/>
      <c r="HC293" s="515"/>
      <c r="HD293" s="515"/>
      <c r="HE293" s="515"/>
      <c r="HF293" s="515"/>
      <c r="HG293" s="515"/>
      <c r="HH293" s="515"/>
      <c r="HI293" s="515"/>
      <c r="HJ293" s="515"/>
      <c r="HK293" s="515"/>
      <c r="HL293" s="515"/>
      <c r="HM293" s="515"/>
      <c r="HN293" s="515"/>
      <c r="HO293" s="515"/>
      <c r="HP293" s="515"/>
      <c r="HQ293" s="515"/>
      <c r="HR293" s="515"/>
      <c r="HS293" s="515"/>
      <c r="HT293" s="515"/>
      <c r="HU293" s="515"/>
      <c r="HV293" s="515"/>
      <c r="HW293" s="515"/>
      <c r="HX293" s="515"/>
      <c r="HY293" s="515"/>
      <c r="HZ293" s="515"/>
      <c r="IA293" s="515"/>
      <c r="IB293" s="515"/>
      <c r="IC293" s="515"/>
      <c r="ID293" s="515"/>
      <c r="IE293" s="515"/>
      <c r="IF293" s="515"/>
      <c r="IG293" s="515"/>
      <c r="IH293" s="515"/>
      <c r="II293" s="515"/>
      <c r="IJ293" s="515"/>
      <c r="IK293" s="515"/>
      <c r="IL293" s="515"/>
      <c r="IM293" s="515"/>
      <c r="IN293" s="515"/>
      <c r="IO293" s="515"/>
      <c r="IP293" s="515"/>
      <c r="IQ293" s="515"/>
      <c r="IR293" s="515"/>
      <c r="IS293" s="515"/>
    </row>
    <row r="294" spans="1:253" ht="50">
      <c r="A294" s="519"/>
      <c r="B294" s="525" t="s">
        <v>1586</v>
      </c>
      <c r="C294" s="521" t="s">
        <v>1579</v>
      </c>
      <c r="D294" s="522">
        <v>5200</v>
      </c>
      <c r="E294" s="523"/>
      <c r="F294" s="448">
        <f t="shared" ref="F294:F297" si="29">D294*E294</f>
        <v>0</v>
      </c>
      <c r="G294" s="443"/>
      <c r="H294" s="443"/>
      <c r="I294" s="443"/>
      <c r="J294" s="443"/>
      <c r="K294" s="443"/>
      <c r="L294" s="515"/>
      <c r="M294" s="515"/>
      <c r="N294" s="515"/>
      <c r="O294" s="515"/>
      <c r="P294" s="515"/>
      <c r="Q294" s="515"/>
      <c r="R294" s="515"/>
      <c r="S294" s="515"/>
      <c r="T294" s="515"/>
      <c r="U294" s="515"/>
      <c r="V294" s="515"/>
      <c r="W294" s="515"/>
      <c r="X294" s="515"/>
      <c r="Y294" s="515"/>
      <c r="Z294" s="515"/>
      <c r="AA294" s="515"/>
      <c r="AB294" s="515"/>
      <c r="AC294" s="515"/>
      <c r="AD294" s="515"/>
      <c r="AE294" s="515"/>
      <c r="AF294" s="515"/>
      <c r="AG294" s="515"/>
      <c r="AH294" s="515"/>
      <c r="AI294" s="515"/>
      <c r="AJ294" s="515"/>
      <c r="AK294" s="515"/>
      <c r="AL294" s="515"/>
      <c r="AM294" s="515"/>
      <c r="AN294" s="515"/>
      <c r="AO294" s="515"/>
      <c r="AP294" s="515"/>
      <c r="AQ294" s="515"/>
      <c r="AR294" s="515"/>
      <c r="AS294" s="515"/>
      <c r="AT294" s="515"/>
      <c r="AU294" s="515"/>
      <c r="AV294" s="515"/>
      <c r="AW294" s="515"/>
      <c r="AX294" s="515"/>
      <c r="AY294" s="515"/>
      <c r="AZ294" s="515"/>
      <c r="BA294" s="515"/>
      <c r="BB294" s="515"/>
      <c r="BC294" s="515"/>
      <c r="BD294" s="515"/>
      <c r="BE294" s="515"/>
      <c r="BF294" s="515"/>
      <c r="BG294" s="515"/>
      <c r="BH294" s="515"/>
      <c r="BI294" s="515"/>
      <c r="BJ294" s="515"/>
      <c r="BK294" s="515"/>
      <c r="BL294" s="515"/>
      <c r="BM294" s="515"/>
      <c r="BN294" s="515"/>
      <c r="BO294" s="515"/>
      <c r="BP294" s="515"/>
      <c r="BQ294" s="515"/>
      <c r="BR294" s="515"/>
      <c r="BS294" s="515"/>
      <c r="BT294" s="515"/>
      <c r="BU294" s="515"/>
      <c r="BV294" s="515"/>
      <c r="BW294" s="515"/>
      <c r="BX294" s="515"/>
      <c r="BY294" s="515"/>
      <c r="BZ294" s="515"/>
      <c r="CA294" s="515"/>
      <c r="CB294" s="515"/>
      <c r="CC294" s="515"/>
      <c r="CD294" s="515"/>
      <c r="CE294" s="515"/>
      <c r="CF294" s="515"/>
      <c r="CG294" s="515"/>
      <c r="CH294" s="515"/>
      <c r="CI294" s="515"/>
      <c r="CJ294" s="515"/>
      <c r="CK294" s="515"/>
      <c r="CL294" s="515"/>
      <c r="CM294" s="515"/>
      <c r="CN294" s="515"/>
      <c r="CO294" s="515"/>
      <c r="CP294" s="515"/>
      <c r="CQ294" s="515"/>
      <c r="CR294" s="515"/>
      <c r="CS294" s="515"/>
      <c r="CT294" s="515"/>
      <c r="CU294" s="515"/>
      <c r="CV294" s="515"/>
      <c r="CW294" s="515"/>
      <c r="CX294" s="515"/>
      <c r="CY294" s="515"/>
      <c r="CZ294" s="515"/>
      <c r="DA294" s="515"/>
      <c r="DB294" s="515"/>
      <c r="DC294" s="515"/>
      <c r="DD294" s="515"/>
      <c r="DE294" s="515"/>
      <c r="DF294" s="515"/>
      <c r="DG294" s="515"/>
      <c r="DH294" s="515"/>
      <c r="DI294" s="515"/>
      <c r="DJ294" s="515"/>
      <c r="DK294" s="515"/>
      <c r="DL294" s="515"/>
      <c r="DM294" s="515"/>
      <c r="DN294" s="515"/>
      <c r="DO294" s="515"/>
      <c r="DP294" s="515"/>
      <c r="DQ294" s="515"/>
      <c r="DR294" s="515"/>
      <c r="DS294" s="515"/>
      <c r="DT294" s="515"/>
      <c r="DU294" s="515"/>
      <c r="DV294" s="515"/>
      <c r="DW294" s="515"/>
      <c r="DX294" s="515"/>
      <c r="DY294" s="515"/>
      <c r="DZ294" s="515"/>
      <c r="EA294" s="515"/>
      <c r="EB294" s="515"/>
      <c r="EC294" s="515"/>
      <c r="ED294" s="515"/>
      <c r="EE294" s="515"/>
      <c r="EF294" s="515"/>
      <c r="EG294" s="515"/>
      <c r="EH294" s="515"/>
      <c r="EI294" s="515"/>
      <c r="EJ294" s="515"/>
      <c r="EK294" s="515"/>
      <c r="EL294" s="515"/>
      <c r="EM294" s="515"/>
      <c r="EN294" s="515"/>
      <c r="EO294" s="515"/>
      <c r="EP294" s="515"/>
      <c r="EQ294" s="515"/>
      <c r="ER294" s="515"/>
      <c r="ES294" s="515"/>
      <c r="ET294" s="515"/>
      <c r="EU294" s="515"/>
      <c r="EV294" s="515"/>
      <c r="EW294" s="515"/>
      <c r="EX294" s="515"/>
      <c r="EY294" s="515"/>
      <c r="EZ294" s="515"/>
      <c r="FA294" s="515"/>
      <c r="FB294" s="515"/>
      <c r="FC294" s="515"/>
      <c r="FD294" s="515"/>
      <c r="FE294" s="515"/>
      <c r="FF294" s="515"/>
      <c r="FG294" s="515"/>
      <c r="FH294" s="515"/>
      <c r="FI294" s="515"/>
      <c r="FJ294" s="515"/>
      <c r="FK294" s="515"/>
      <c r="FL294" s="515"/>
      <c r="FM294" s="515"/>
      <c r="FN294" s="515"/>
      <c r="FO294" s="515"/>
      <c r="FP294" s="515"/>
      <c r="FQ294" s="515"/>
      <c r="FR294" s="515"/>
      <c r="FS294" s="515"/>
      <c r="FT294" s="515"/>
      <c r="FU294" s="515"/>
      <c r="FV294" s="515"/>
      <c r="FW294" s="515"/>
      <c r="FX294" s="515"/>
      <c r="FY294" s="515"/>
      <c r="FZ294" s="515"/>
      <c r="GA294" s="515"/>
      <c r="GB294" s="515"/>
      <c r="GC294" s="515"/>
      <c r="GD294" s="515"/>
      <c r="GE294" s="515"/>
      <c r="GF294" s="515"/>
      <c r="GG294" s="515"/>
      <c r="GH294" s="515"/>
      <c r="GI294" s="515"/>
      <c r="GJ294" s="515"/>
      <c r="GK294" s="515"/>
      <c r="GL294" s="515"/>
      <c r="GM294" s="515"/>
      <c r="GN294" s="515"/>
      <c r="GO294" s="515"/>
      <c r="GP294" s="515"/>
      <c r="GQ294" s="515"/>
      <c r="GR294" s="515"/>
      <c r="GS294" s="515"/>
      <c r="GT294" s="515"/>
      <c r="GU294" s="515"/>
      <c r="GV294" s="515"/>
      <c r="GW294" s="515"/>
      <c r="GX294" s="515"/>
      <c r="GY294" s="515"/>
      <c r="GZ294" s="515"/>
      <c r="HA294" s="515"/>
      <c r="HB294" s="515"/>
      <c r="HC294" s="515"/>
      <c r="HD294" s="515"/>
      <c r="HE294" s="515"/>
      <c r="HF294" s="515"/>
      <c r="HG294" s="515"/>
      <c r="HH294" s="515"/>
      <c r="HI294" s="515"/>
      <c r="HJ294" s="515"/>
      <c r="HK294" s="515"/>
      <c r="HL294" s="515"/>
      <c r="HM294" s="515"/>
      <c r="HN294" s="515"/>
      <c r="HO294" s="515"/>
      <c r="HP294" s="515"/>
      <c r="HQ294" s="515"/>
      <c r="HR294" s="515"/>
      <c r="HS294" s="515"/>
      <c r="HT294" s="515"/>
      <c r="HU294" s="515"/>
      <c r="HV294" s="515"/>
      <c r="HW294" s="515"/>
      <c r="HX294" s="515"/>
      <c r="HY294" s="515"/>
      <c r="HZ294" s="515"/>
      <c r="IA294" s="515"/>
      <c r="IB294" s="515"/>
      <c r="IC294" s="515"/>
      <c r="ID294" s="515"/>
      <c r="IE294" s="515"/>
      <c r="IF294" s="515"/>
      <c r="IG294" s="515"/>
      <c r="IH294" s="515"/>
      <c r="II294" s="515"/>
      <c r="IJ294" s="515"/>
      <c r="IK294" s="515"/>
      <c r="IL294" s="515"/>
      <c r="IM294" s="515"/>
      <c r="IN294" s="515"/>
      <c r="IO294" s="515"/>
      <c r="IP294" s="515"/>
      <c r="IQ294" s="515"/>
      <c r="IR294" s="515"/>
      <c r="IS294" s="515"/>
    </row>
    <row r="295" spans="1:253" ht="50">
      <c r="A295" s="519"/>
      <c r="B295" s="525" t="s">
        <v>1587</v>
      </c>
      <c r="C295" s="521" t="s">
        <v>1579</v>
      </c>
      <c r="D295" s="522">
        <v>6000</v>
      </c>
      <c r="E295" s="523"/>
      <c r="F295" s="448">
        <f t="shared" si="29"/>
        <v>0</v>
      </c>
      <c r="G295" s="443"/>
      <c r="H295" s="443"/>
      <c r="I295" s="443"/>
      <c r="J295" s="443"/>
      <c r="K295" s="443"/>
      <c r="L295" s="515"/>
      <c r="M295" s="515"/>
      <c r="N295" s="515"/>
      <c r="O295" s="515"/>
      <c r="P295" s="515"/>
      <c r="Q295" s="515"/>
      <c r="R295" s="515"/>
      <c r="S295" s="515"/>
      <c r="T295" s="515"/>
      <c r="U295" s="515"/>
      <c r="V295" s="515"/>
      <c r="W295" s="515"/>
      <c r="X295" s="515"/>
      <c r="Y295" s="515"/>
      <c r="Z295" s="515"/>
      <c r="AA295" s="515"/>
      <c r="AB295" s="515"/>
      <c r="AC295" s="515"/>
      <c r="AD295" s="515"/>
      <c r="AE295" s="515"/>
      <c r="AF295" s="515"/>
      <c r="AG295" s="515"/>
      <c r="AH295" s="515"/>
      <c r="AI295" s="515"/>
      <c r="AJ295" s="515"/>
      <c r="AK295" s="515"/>
      <c r="AL295" s="515"/>
      <c r="AM295" s="515"/>
      <c r="AN295" s="515"/>
      <c r="AO295" s="515"/>
      <c r="AP295" s="515"/>
      <c r="AQ295" s="515"/>
      <c r="AR295" s="515"/>
      <c r="AS295" s="515"/>
      <c r="AT295" s="515"/>
      <c r="AU295" s="515"/>
      <c r="AV295" s="515"/>
      <c r="AW295" s="515"/>
      <c r="AX295" s="515"/>
      <c r="AY295" s="515"/>
      <c r="AZ295" s="515"/>
      <c r="BA295" s="515"/>
      <c r="BB295" s="515"/>
      <c r="BC295" s="515"/>
      <c r="BD295" s="515"/>
      <c r="BE295" s="515"/>
      <c r="BF295" s="515"/>
      <c r="BG295" s="515"/>
      <c r="BH295" s="515"/>
      <c r="BI295" s="515"/>
      <c r="BJ295" s="515"/>
      <c r="BK295" s="515"/>
      <c r="BL295" s="515"/>
      <c r="BM295" s="515"/>
      <c r="BN295" s="515"/>
      <c r="BO295" s="515"/>
      <c r="BP295" s="515"/>
      <c r="BQ295" s="515"/>
      <c r="BR295" s="515"/>
      <c r="BS295" s="515"/>
      <c r="BT295" s="515"/>
      <c r="BU295" s="515"/>
      <c r="BV295" s="515"/>
      <c r="BW295" s="515"/>
      <c r="BX295" s="515"/>
      <c r="BY295" s="515"/>
      <c r="BZ295" s="515"/>
      <c r="CA295" s="515"/>
      <c r="CB295" s="515"/>
      <c r="CC295" s="515"/>
      <c r="CD295" s="515"/>
      <c r="CE295" s="515"/>
      <c r="CF295" s="515"/>
      <c r="CG295" s="515"/>
      <c r="CH295" s="515"/>
      <c r="CI295" s="515"/>
      <c r="CJ295" s="515"/>
      <c r="CK295" s="515"/>
      <c r="CL295" s="515"/>
      <c r="CM295" s="515"/>
      <c r="CN295" s="515"/>
      <c r="CO295" s="515"/>
      <c r="CP295" s="515"/>
      <c r="CQ295" s="515"/>
      <c r="CR295" s="515"/>
      <c r="CS295" s="515"/>
      <c r="CT295" s="515"/>
      <c r="CU295" s="515"/>
      <c r="CV295" s="515"/>
      <c r="CW295" s="515"/>
      <c r="CX295" s="515"/>
      <c r="CY295" s="515"/>
      <c r="CZ295" s="515"/>
      <c r="DA295" s="515"/>
      <c r="DB295" s="515"/>
      <c r="DC295" s="515"/>
      <c r="DD295" s="515"/>
      <c r="DE295" s="515"/>
      <c r="DF295" s="515"/>
      <c r="DG295" s="515"/>
      <c r="DH295" s="515"/>
      <c r="DI295" s="515"/>
      <c r="DJ295" s="515"/>
      <c r="DK295" s="515"/>
      <c r="DL295" s="515"/>
      <c r="DM295" s="515"/>
      <c r="DN295" s="515"/>
      <c r="DO295" s="515"/>
      <c r="DP295" s="515"/>
      <c r="DQ295" s="515"/>
      <c r="DR295" s="515"/>
      <c r="DS295" s="515"/>
      <c r="DT295" s="515"/>
      <c r="DU295" s="515"/>
      <c r="DV295" s="515"/>
      <c r="DW295" s="515"/>
      <c r="DX295" s="515"/>
      <c r="DY295" s="515"/>
      <c r="DZ295" s="515"/>
      <c r="EA295" s="515"/>
      <c r="EB295" s="515"/>
      <c r="EC295" s="515"/>
      <c r="ED295" s="515"/>
      <c r="EE295" s="515"/>
      <c r="EF295" s="515"/>
      <c r="EG295" s="515"/>
      <c r="EH295" s="515"/>
      <c r="EI295" s="515"/>
      <c r="EJ295" s="515"/>
      <c r="EK295" s="515"/>
      <c r="EL295" s="515"/>
      <c r="EM295" s="515"/>
      <c r="EN295" s="515"/>
      <c r="EO295" s="515"/>
      <c r="EP295" s="515"/>
      <c r="EQ295" s="515"/>
      <c r="ER295" s="515"/>
      <c r="ES295" s="515"/>
      <c r="ET295" s="515"/>
      <c r="EU295" s="515"/>
      <c r="EV295" s="515"/>
      <c r="EW295" s="515"/>
      <c r="EX295" s="515"/>
      <c r="EY295" s="515"/>
      <c r="EZ295" s="515"/>
      <c r="FA295" s="515"/>
      <c r="FB295" s="515"/>
      <c r="FC295" s="515"/>
      <c r="FD295" s="515"/>
      <c r="FE295" s="515"/>
      <c r="FF295" s="515"/>
      <c r="FG295" s="515"/>
      <c r="FH295" s="515"/>
      <c r="FI295" s="515"/>
      <c r="FJ295" s="515"/>
      <c r="FK295" s="515"/>
      <c r="FL295" s="515"/>
      <c r="FM295" s="515"/>
      <c r="FN295" s="515"/>
      <c r="FO295" s="515"/>
      <c r="FP295" s="515"/>
      <c r="FQ295" s="515"/>
      <c r="FR295" s="515"/>
      <c r="FS295" s="515"/>
      <c r="FT295" s="515"/>
      <c r="FU295" s="515"/>
      <c r="FV295" s="515"/>
      <c r="FW295" s="515"/>
      <c r="FX295" s="515"/>
      <c r="FY295" s="515"/>
      <c r="FZ295" s="515"/>
      <c r="GA295" s="515"/>
      <c r="GB295" s="515"/>
      <c r="GC295" s="515"/>
      <c r="GD295" s="515"/>
      <c r="GE295" s="515"/>
      <c r="GF295" s="515"/>
      <c r="GG295" s="515"/>
      <c r="GH295" s="515"/>
      <c r="GI295" s="515"/>
      <c r="GJ295" s="515"/>
      <c r="GK295" s="515"/>
      <c r="GL295" s="515"/>
      <c r="GM295" s="515"/>
      <c r="GN295" s="515"/>
      <c r="GO295" s="515"/>
      <c r="GP295" s="515"/>
      <c r="GQ295" s="515"/>
      <c r="GR295" s="515"/>
      <c r="GS295" s="515"/>
      <c r="GT295" s="515"/>
      <c r="GU295" s="515"/>
      <c r="GV295" s="515"/>
      <c r="GW295" s="515"/>
      <c r="GX295" s="515"/>
      <c r="GY295" s="515"/>
      <c r="GZ295" s="515"/>
      <c r="HA295" s="515"/>
      <c r="HB295" s="515"/>
      <c r="HC295" s="515"/>
      <c r="HD295" s="515"/>
      <c r="HE295" s="515"/>
      <c r="HF295" s="515"/>
      <c r="HG295" s="515"/>
      <c r="HH295" s="515"/>
      <c r="HI295" s="515"/>
      <c r="HJ295" s="515"/>
      <c r="HK295" s="515"/>
      <c r="HL295" s="515"/>
      <c r="HM295" s="515"/>
      <c r="HN295" s="515"/>
      <c r="HO295" s="515"/>
      <c r="HP295" s="515"/>
      <c r="HQ295" s="515"/>
      <c r="HR295" s="515"/>
      <c r="HS295" s="515"/>
      <c r="HT295" s="515"/>
      <c r="HU295" s="515"/>
      <c r="HV295" s="515"/>
      <c r="HW295" s="515"/>
      <c r="HX295" s="515"/>
      <c r="HY295" s="515"/>
      <c r="HZ295" s="515"/>
      <c r="IA295" s="515"/>
      <c r="IB295" s="515"/>
      <c r="IC295" s="515"/>
      <c r="ID295" s="515"/>
      <c r="IE295" s="515"/>
      <c r="IF295" s="515"/>
      <c r="IG295" s="515"/>
      <c r="IH295" s="515"/>
      <c r="II295" s="515"/>
      <c r="IJ295" s="515"/>
      <c r="IK295" s="515"/>
      <c r="IL295" s="515"/>
      <c r="IM295" s="515"/>
      <c r="IN295" s="515"/>
      <c r="IO295" s="515"/>
      <c r="IP295" s="515"/>
      <c r="IQ295" s="515"/>
      <c r="IR295" s="515"/>
      <c r="IS295" s="515"/>
    </row>
    <row r="296" spans="1:253" ht="50">
      <c r="A296" s="519"/>
      <c r="B296" s="525" t="s">
        <v>1588</v>
      </c>
      <c r="C296" s="521" t="s">
        <v>1579</v>
      </c>
      <c r="D296" s="522">
        <v>500</v>
      </c>
      <c r="E296" s="523"/>
      <c r="F296" s="448">
        <f t="shared" si="29"/>
        <v>0</v>
      </c>
      <c r="G296" s="443"/>
      <c r="H296" s="443"/>
      <c r="I296" s="443"/>
      <c r="J296" s="443"/>
      <c r="K296" s="443"/>
      <c r="L296" s="515"/>
      <c r="M296" s="515"/>
      <c r="N296" s="515"/>
      <c r="O296" s="515"/>
      <c r="P296" s="515"/>
      <c r="Q296" s="515"/>
      <c r="R296" s="515"/>
      <c r="S296" s="515"/>
      <c r="T296" s="515"/>
      <c r="U296" s="515"/>
      <c r="V296" s="515"/>
      <c r="W296" s="515"/>
      <c r="X296" s="515"/>
      <c r="Y296" s="515"/>
      <c r="Z296" s="515"/>
      <c r="AA296" s="515"/>
      <c r="AB296" s="515"/>
      <c r="AC296" s="515"/>
      <c r="AD296" s="515"/>
      <c r="AE296" s="515"/>
      <c r="AF296" s="515"/>
      <c r="AG296" s="515"/>
      <c r="AH296" s="515"/>
      <c r="AI296" s="515"/>
      <c r="AJ296" s="515"/>
      <c r="AK296" s="515"/>
      <c r="AL296" s="515"/>
      <c r="AM296" s="515"/>
      <c r="AN296" s="515"/>
      <c r="AO296" s="515"/>
      <c r="AP296" s="515"/>
      <c r="AQ296" s="515"/>
      <c r="AR296" s="515"/>
      <c r="AS296" s="515"/>
      <c r="AT296" s="515"/>
      <c r="AU296" s="515"/>
      <c r="AV296" s="515"/>
      <c r="AW296" s="515"/>
      <c r="AX296" s="515"/>
      <c r="AY296" s="515"/>
      <c r="AZ296" s="515"/>
      <c r="BA296" s="515"/>
      <c r="BB296" s="515"/>
      <c r="BC296" s="515"/>
      <c r="BD296" s="515"/>
      <c r="BE296" s="515"/>
      <c r="BF296" s="515"/>
      <c r="BG296" s="515"/>
      <c r="BH296" s="515"/>
      <c r="BI296" s="515"/>
      <c r="BJ296" s="515"/>
      <c r="BK296" s="515"/>
      <c r="BL296" s="515"/>
      <c r="BM296" s="515"/>
      <c r="BN296" s="515"/>
      <c r="BO296" s="515"/>
      <c r="BP296" s="515"/>
      <c r="BQ296" s="515"/>
      <c r="BR296" s="515"/>
      <c r="BS296" s="515"/>
      <c r="BT296" s="515"/>
      <c r="BU296" s="515"/>
      <c r="BV296" s="515"/>
      <c r="BW296" s="515"/>
      <c r="BX296" s="515"/>
      <c r="BY296" s="515"/>
      <c r="BZ296" s="515"/>
      <c r="CA296" s="515"/>
      <c r="CB296" s="515"/>
      <c r="CC296" s="515"/>
      <c r="CD296" s="515"/>
      <c r="CE296" s="515"/>
      <c r="CF296" s="515"/>
      <c r="CG296" s="515"/>
      <c r="CH296" s="515"/>
      <c r="CI296" s="515"/>
      <c r="CJ296" s="515"/>
      <c r="CK296" s="515"/>
      <c r="CL296" s="515"/>
      <c r="CM296" s="515"/>
      <c r="CN296" s="515"/>
      <c r="CO296" s="515"/>
      <c r="CP296" s="515"/>
      <c r="CQ296" s="515"/>
      <c r="CR296" s="515"/>
      <c r="CS296" s="515"/>
      <c r="CT296" s="515"/>
      <c r="CU296" s="515"/>
      <c r="CV296" s="515"/>
      <c r="CW296" s="515"/>
      <c r="CX296" s="515"/>
      <c r="CY296" s="515"/>
      <c r="CZ296" s="515"/>
      <c r="DA296" s="515"/>
      <c r="DB296" s="515"/>
      <c r="DC296" s="515"/>
      <c r="DD296" s="515"/>
      <c r="DE296" s="515"/>
      <c r="DF296" s="515"/>
      <c r="DG296" s="515"/>
      <c r="DH296" s="515"/>
      <c r="DI296" s="515"/>
      <c r="DJ296" s="515"/>
      <c r="DK296" s="515"/>
      <c r="DL296" s="515"/>
      <c r="DM296" s="515"/>
      <c r="DN296" s="515"/>
      <c r="DO296" s="515"/>
      <c r="DP296" s="515"/>
      <c r="DQ296" s="515"/>
      <c r="DR296" s="515"/>
      <c r="DS296" s="515"/>
      <c r="DT296" s="515"/>
      <c r="DU296" s="515"/>
      <c r="DV296" s="515"/>
      <c r="DW296" s="515"/>
      <c r="DX296" s="515"/>
      <c r="DY296" s="515"/>
      <c r="DZ296" s="515"/>
      <c r="EA296" s="515"/>
      <c r="EB296" s="515"/>
      <c r="EC296" s="515"/>
      <c r="ED296" s="515"/>
      <c r="EE296" s="515"/>
      <c r="EF296" s="515"/>
      <c r="EG296" s="515"/>
      <c r="EH296" s="515"/>
      <c r="EI296" s="515"/>
      <c r="EJ296" s="515"/>
      <c r="EK296" s="515"/>
      <c r="EL296" s="515"/>
      <c r="EM296" s="515"/>
      <c r="EN296" s="515"/>
      <c r="EO296" s="515"/>
      <c r="EP296" s="515"/>
      <c r="EQ296" s="515"/>
      <c r="ER296" s="515"/>
      <c r="ES296" s="515"/>
      <c r="ET296" s="515"/>
      <c r="EU296" s="515"/>
      <c r="EV296" s="515"/>
      <c r="EW296" s="515"/>
      <c r="EX296" s="515"/>
      <c r="EY296" s="515"/>
      <c r="EZ296" s="515"/>
      <c r="FA296" s="515"/>
      <c r="FB296" s="515"/>
      <c r="FC296" s="515"/>
      <c r="FD296" s="515"/>
      <c r="FE296" s="515"/>
      <c r="FF296" s="515"/>
      <c r="FG296" s="515"/>
      <c r="FH296" s="515"/>
      <c r="FI296" s="515"/>
      <c r="FJ296" s="515"/>
      <c r="FK296" s="515"/>
      <c r="FL296" s="515"/>
      <c r="FM296" s="515"/>
      <c r="FN296" s="515"/>
      <c r="FO296" s="515"/>
      <c r="FP296" s="515"/>
      <c r="FQ296" s="515"/>
      <c r="FR296" s="515"/>
      <c r="FS296" s="515"/>
      <c r="FT296" s="515"/>
      <c r="FU296" s="515"/>
      <c r="FV296" s="515"/>
      <c r="FW296" s="515"/>
      <c r="FX296" s="515"/>
      <c r="FY296" s="515"/>
      <c r="FZ296" s="515"/>
      <c r="GA296" s="515"/>
      <c r="GB296" s="515"/>
      <c r="GC296" s="515"/>
      <c r="GD296" s="515"/>
      <c r="GE296" s="515"/>
      <c r="GF296" s="515"/>
      <c r="GG296" s="515"/>
      <c r="GH296" s="515"/>
      <c r="GI296" s="515"/>
      <c r="GJ296" s="515"/>
      <c r="GK296" s="515"/>
      <c r="GL296" s="515"/>
      <c r="GM296" s="515"/>
      <c r="GN296" s="515"/>
      <c r="GO296" s="515"/>
      <c r="GP296" s="515"/>
      <c r="GQ296" s="515"/>
      <c r="GR296" s="515"/>
      <c r="GS296" s="515"/>
      <c r="GT296" s="515"/>
      <c r="GU296" s="515"/>
      <c r="GV296" s="515"/>
      <c r="GW296" s="515"/>
      <c r="GX296" s="515"/>
      <c r="GY296" s="515"/>
      <c r="GZ296" s="515"/>
      <c r="HA296" s="515"/>
      <c r="HB296" s="515"/>
      <c r="HC296" s="515"/>
      <c r="HD296" s="515"/>
      <c r="HE296" s="515"/>
      <c r="HF296" s="515"/>
      <c r="HG296" s="515"/>
      <c r="HH296" s="515"/>
      <c r="HI296" s="515"/>
      <c r="HJ296" s="515"/>
      <c r="HK296" s="515"/>
      <c r="HL296" s="515"/>
      <c r="HM296" s="515"/>
      <c r="HN296" s="515"/>
      <c r="HO296" s="515"/>
      <c r="HP296" s="515"/>
      <c r="HQ296" s="515"/>
      <c r="HR296" s="515"/>
      <c r="HS296" s="515"/>
      <c r="HT296" s="515"/>
      <c r="HU296" s="515"/>
      <c r="HV296" s="515"/>
      <c r="HW296" s="515"/>
      <c r="HX296" s="515"/>
      <c r="HY296" s="515"/>
      <c r="HZ296" s="515"/>
      <c r="IA296" s="515"/>
      <c r="IB296" s="515"/>
      <c r="IC296" s="515"/>
      <c r="ID296" s="515"/>
      <c r="IE296" s="515"/>
      <c r="IF296" s="515"/>
      <c r="IG296" s="515"/>
      <c r="IH296" s="515"/>
      <c r="II296" s="515"/>
      <c r="IJ296" s="515"/>
      <c r="IK296" s="515"/>
      <c r="IL296" s="515"/>
      <c r="IM296" s="515"/>
      <c r="IN296" s="515"/>
      <c r="IO296" s="515"/>
      <c r="IP296" s="515"/>
      <c r="IQ296" s="515"/>
      <c r="IR296" s="515"/>
      <c r="IS296" s="515"/>
    </row>
    <row r="297" spans="1:253" ht="50">
      <c r="A297" s="519"/>
      <c r="B297" s="525" t="s">
        <v>1589</v>
      </c>
      <c r="C297" s="521" t="s">
        <v>1579</v>
      </c>
      <c r="D297" s="522">
        <v>200</v>
      </c>
      <c r="E297" s="523"/>
      <c r="F297" s="448">
        <f t="shared" si="29"/>
        <v>0</v>
      </c>
      <c r="G297" s="443"/>
      <c r="H297" s="443"/>
      <c r="I297" s="443"/>
      <c r="J297" s="443"/>
      <c r="K297" s="443"/>
      <c r="L297" s="515"/>
      <c r="M297" s="515"/>
      <c r="N297" s="515"/>
      <c r="O297" s="515"/>
      <c r="P297" s="515"/>
      <c r="Q297" s="515"/>
      <c r="R297" s="515"/>
      <c r="S297" s="515"/>
      <c r="T297" s="515"/>
      <c r="U297" s="515"/>
      <c r="V297" s="515"/>
      <c r="W297" s="515"/>
      <c r="X297" s="515"/>
      <c r="Y297" s="515"/>
      <c r="Z297" s="515"/>
      <c r="AA297" s="515"/>
      <c r="AB297" s="515"/>
      <c r="AC297" s="515"/>
      <c r="AD297" s="515"/>
      <c r="AE297" s="515"/>
      <c r="AF297" s="515"/>
      <c r="AG297" s="515"/>
      <c r="AH297" s="515"/>
      <c r="AI297" s="515"/>
      <c r="AJ297" s="515"/>
      <c r="AK297" s="515"/>
      <c r="AL297" s="515"/>
      <c r="AM297" s="515"/>
      <c r="AN297" s="515"/>
      <c r="AO297" s="515"/>
      <c r="AP297" s="515"/>
      <c r="AQ297" s="515"/>
      <c r="AR297" s="515"/>
      <c r="AS297" s="515"/>
      <c r="AT297" s="515"/>
      <c r="AU297" s="515"/>
      <c r="AV297" s="515"/>
      <c r="AW297" s="515"/>
      <c r="AX297" s="515"/>
      <c r="AY297" s="515"/>
      <c r="AZ297" s="515"/>
      <c r="BA297" s="515"/>
      <c r="BB297" s="515"/>
      <c r="BC297" s="515"/>
      <c r="BD297" s="515"/>
      <c r="BE297" s="515"/>
      <c r="BF297" s="515"/>
      <c r="BG297" s="515"/>
      <c r="BH297" s="515"/>
      <c r="BI297" s="515"/>
      <c r="BJ297" s="515"/>
      <c r="BK297" s="515"/>
      <c r="BL297" s="515"/>
      <c r="BM297" s="515"/>
      <c r="BN297" s="515"/>
      <c r="BO297" s="515"/>
      <c r="BP297" s="515"/>
      <c r="BQ297" s="515"/>
      <c r="BR297" s="515"/>
      <c r="BS297" s="515"/>
      <c r="BT297" s="515"/>
      <c r="BU297" s="515"/>
      <c r="BV297" s="515"/>
      <c r="BW297" s="515"/>
      <c r="BX297" s="515"/>
      <c r="BY297" s="515"/>
      <c r="BZ297" s="515"/>
      <c r="CA297" s="515"/>
      <c r="CB297" s="515"/>
      <c r="CC297" s="515"/>
      <c r="CD297" s="515"/>
      <c r="CE297" s="515"/>
      <c r="CF297" s="515"/>
      <c r="CG297" s="515"/>
      <c r="CH297" s="515"/>
      <c r="CI297" s="515"/>
      <c r="CJ297" s="515"/>
      <c r="CK297" s="515"/>
      <c r="CL297" s="515"/>
      <c r="CM297" s="515"/>
      <c r="CN297" s="515"/>
      <c r="CO297" s="515"/>
      <c r="CP297" s="515"/>
      <c r="CQ297" s="515"/>
      <c r="CR297" s="515"/>
      <c r="CS297" s="515"/>
      <c r="CT297" s="515"/>
      <c r="CU297" s="515"/>
      <c r="CV297" s="515"/>
      <c r="CW297" s="515"/>
      <c r="CX297" s="515"/>
      <c r="CY297" s="515"/>
      <c r="CZ297" s="515"/>
      <c r="DA297" s="515"/>
      <c r="DB297" s="515"/>
      <c r="DC297" s="515"/>
      <c r="DD297" s="515"/>
      <c r="DE297" s="515"/>
      <c r="DF297" s="515"/>
      <c r="DG297" s="515"/>
      <c r="DH297" s="515"/>
      <c r="DI297" s="515"/>
      <c r="DJ297" s="515"/>
      <c r="DK297" s="515"/>
      <c r="DL297" s="515"/>
      <c r="DM297" s="515"/>
      <c r="DN297" s="515"/>
      <c r="DO297" s="515"/>
      <c r="DP297" s="515"/>
      <c r="DQ297" s="515"/>
      <c r="DR297" s="515"/>
      <c r="DS297" s="515"/>
      <c r="DT297" s="515"/>
      <c r="DU297" s="515"/>
      <c r="DV297" s="515"/>
      <c r="DW297" s="515"/>
      <c r="DX297" s="515"/>
      <c r="DY297" s="515"/>
      <c r="DZ297" s="515"/>
      <c r="EA297" s="515"/>
      <c r="EB297" s="515"/>
      <c r="EC297" s="515"/>
      <c r="ED297" s="515"/>
      <c r="EE297" s="515"/>
      <c r="EF297" s="515"/>
      <c r="EG297" s="515"/>
      <c r="EH297" s="515"/>
      <c r="EI297" s="515"/>
      <c r="EJ297" s="515"/>
      <c r="EK297" s="515"/>
      <c r="EL297" s="515"/>
      <c r="EM297" s="515"/>
      <c r="EN297" s="515"/>
      <c r="EO297" s="515"/>
      <c r="EP297" s="515"/>
      <c r="EQ297" s="515"/>
      <c r="ER297" s="515"/>
      <c r="ES297" s="515"/>
      <c r="ET297" s="515"/>
      <c r="EU297" s="515"/>
      <c r="EV297" s="515"/>
      <c r="EW297" s="515"/>
      <c r="EX297" s="515"/>
      <c r="EY297" s="515"/>
      <c r="EZ297" s="515"/>
      <c r="FA297" s="515"/>
      <c r="FB297" s="515"/>
      <c r="FC297" s="515"/>
      <c r="FD297" s="515"/>
      <c r="FE297" s="515"/>
      <c r="FF297" s="515"/>
      <c r="FG297" s="515"/>
      <c r="FH297" s="515"/>
      <c r="FI297" s="515"/>
      <c r="FJ297" s="515"/>
      <c r="FK297" s="515"/>
      <c r="FL297" s="515"/>
      <c r="FM297" s="515"/>
      <c r="FN297" s="515"/>
      <c r="FO297" s="515"/>
      <c r="FP297" s="515"/>
      <c r="FQ297" s="515"/>
      <c r="FR297" s="515"/>
      <c r="FS297" s="515"/>
      <c r="FT297" s="515"/>
      <c r="FU297" s="515"/>
      <c r="FV297" s="515"/>
      <c r="FW297" s="515"/>
      <c r="FX297" s="515"/>
      <c r="FY297" s="515"/>
      <c r="FZ297" s="515"/>
      <c r="GA297" s="515"/>
      <c r="GB297" s="515"/>
      <c r="GC297" s="515"/>
      <c r="GD297" s="515"/>
      <c r="GE297" s="515"/>
      <c r="GF297" s="515"/>
      <c r="GG297" s="515"/>
      <c r="GH297" s="515"/>
      <c r="GI297" s="515"/>
      <c r="GJ297" s="515"/>
      <c r="GK297" s="515"/>
      <c r="GL297" s="515"/>
      <c r="GM297" s="515"/>
      <c r="GN297" s="515"/>
      <c r="GO297" s="515"/>
      <c r="GP297" s="515"/>
      <c r="GQ297" s="515"/>
      <c r="GR297" s="515"/>
      <c r="GS297" s="515"/>
      <c r="GT297" s="515"/>
      <c r="GU297" s="515"/>
      <c r="GV297" s="515"/>
      <c r="GW297" s="515"/>
      <c r="GX297" s="515"/>
      <c r="GY297" s="515"/>
      <c r="GZ297" s="515"/>
      <c r="HA297" s="515"/>
      <c r="HB297" s="515"/>
      <c r="HC297" s="515"/>
      <c r="HD297" s="515"/>
      <c r="HE297" s="515"/>
      <c r="HF297" s="515"/>
      <c r="HG297" s="515"/>
      <c r="HH297" s="515"/>
      <c r="HI297" s="515"/>
      <c r="HJ297" s="515"/>
      <c r="HK297" s="515"/>
      <c r="HL297" s="515"/>
      <c r="HM297" s="515"/>
      <c r="HN297" s="515"/>
      <c r="HO297" s="515"/>
      <c r="HP297" s="515"/>
      <c r="HQ297" s="515"/>
      <c r="HR297" s="515"/>
      <c r="HS297" s="515"/>
      <c r="HT297" s="515"/>
      <c r="HU297" s="515"/>
      <c r="HV297" s="515"/>
      <c r="HW297" s="515"/>
      <c r="HX297" s="515"/>
      <c r="HY297" s="515"/>
      <c r="HZ297" s="515"/>
      <c r="IA297" s="515"/>
      <c r="IB297" s="515"/>
      <c r="IC297" s="515"/>
      <c r="ID297" s="515"/>
      <c r="IE297" s="515"/>
      <c r="IF297" s="515"/>
      <c r="IG297" s="515"/>
      <c r="IH297" s="515"/>
      <c r="II297" s="515"/>
      <c r="IJ297" s="515"/>
      <c r="IK297" s="515"/>
      <c r="IL297" s="515"/>
      <c r="IM297" s="515"/>
      <c r="IN297" s="515"/>
      <c r="IO297" s="515"/>
      <c r="IP297" s="515"/>
      <c r="IQ297" s="515"/>
      <c r="IR297" s="515"/>
      <c r="IS297" s="515"/>
    </row>
    <row r="298" spans="1:253" ht="25">
      <c r="A298" s="526"/>
      <c r="B298" s="516" t="s">
        <v>1590</v>
      </c>
      <c r="C298" s="524"/>
      <c r="D298" s="506"/>
      <c r="E298" s="513"/>
      <c r="F298" s="514"/>
    </row>
    <row r="299" spans="1:253">
      <c r="A299" s="459"/>
      <c r="B299" s="527"/>
      <c r="C299" s="528"/>
      <c r="D299" s="529"/>
      <c r="E299" s="530"/>
      <c r="F299" s="531"/>
    </row>
    <row r="300" spans="1:253" ht="25">
      <c r="A300" s="532">
        <v>2</v>
      </c>
      <c r="B300" s="533" t="s">
        <v>1591</v>
      </c>
      <c r="C300" s="534"/>
      <c r="D300" s="534"/>
      <c r="E300" s="535"/>
      <c r="F300" s="536"/>
    </row>
    <row r="301" spans="1:253" ht="13">
      <c r="A301" s="509"/>
      <c r="B301" s="537" t="s">
        <v>1592</v>
      </c>
      <c r="C301" s="517"/>
      <c r="D301" s="518"/>
      <c r="E301" s="513"/>
      <c r="F301" s="514"/>
      <c r="G301" s="443"/>
      <c r="H301" s="443"/>
      <c r="I301" s="443"/>
      <c r="J301" s="443"/>
      <c r="K301" s="443"/>
      <c r="L301" s="515"/>
      <c r="M301" s="515"/>
      <c r="N301" s="515"/>
      <c r="O301" s="515"/>
      <c r="P301" s="515"/>
      <c r="Q301" s="515"/>
      <c r="R301" s="515"/>
      <c r="S301" s="515"/>
      <c r="T301" s="515"/>
      <c r="U301" s="515"/>
      <c r="V301" s="515"/>
      <c r="W301" s="515"/>
      <c r="X301" s="515"/>
      <c r="Y301" s="515"/>
      <c r="Z301" s="515"/>
      <c r="AA301" s="515"/>
      <c r="AB301" s="515"/>
      <c r="AC301" s="515"/>
      <c r="AD301" s="515"/>
      <c r="AE301" s="515"/>
      <c r="AF301" s="515"/>
      <c r="AG301" s="515"/>
      <c r="AH301" s="515"/>
      <c r="AI301" s="515"/>
      <c r="AJ301" s="515"/>
      <c r="AK301" s="515"/>
      <c r="AL301" s="515"/>
      <c r="AM301" s="515"/>
      <c r="AN301" s="515"/>
      <c r="AO301" s="515"/>
      <c r="AP301" s="515"/>
      <c r="AQ301" s="515"/>
      <c r="AR301" s="515"/>
      <c r="AS301" s="515"/>
      <c r="AT301" s="515"/>
      <c r="AU301" s="515"/>
      <c r="AV301" s="515"/>
      <c r="AW301" s="515"/>
      <c r="AX301" s="515"/>
      <c r="AY301" s="515"/>
      <c r="AZ301" s="515"/>
      <c r="BA301" s="515"/>
      <c r="BB301" s="515"/>
      <c r="BC301" s="515"/>
      <c r="BD301" s="515"/>
      <c r="BE301" s="515"/>
      <c r="BF301" s="515"/>
      <c r="BG301" s="515"/>
      <c r="BH301" s="515"/>
      <c r="BI301" s="515"/>
      <c r="BJ301" s="515"/>
      <c r="BK301" s="515"/>
      <c r="BL301" s="515"/>
      <c r="BM301" s="515"/>
      <c r="BN301" s="515"/>
      <c r="BO301" s="515"/>
      <c r="BP301" s="515"/>
      <c r="BQ301" s="515"/>
      <c r="BR301" s="515"/>
      <c r="BS301" s="515"/>
      <c r="BT301" s="515"/>
      <c r="BU301" s="515"/>
      <c r="BV301" s="515"/>
      <c r="BW301" s="515"/>
      <c r="BX301" s="515"/>
      <c r="BY301" s="515"/>
      <c r="BZ301" s="515"/>
      <c r="CA301" s="515"/>
      <c r="CB301" s="515"/>
      <c r="CC301" s="515"/>
      <c r="CD301" s="515"/>
      <c r="CE301" s="515"/>
      <c r="CF301" s="515"/>
      <c r="CG301" s="515"/>
      <c r="CH301" s="515"/>
      <c r="CI301" s="515"/>
      <c r="CJ301" s="515"/>
      <c r="CK301" s="515"/>
      <c r="CL301" s="515"/>
      <c r="CM301" s="515"/>
      <c r="CN301" s="515"/>
      <c r="CO301" s="515"/>
      <c r="CP301" s="515"/>
      <c r="CQ301" s="515"/>
      <c r="CR301" s="515"/>
      <c r="CS301" s="515"/>
      <c r="CT301" s="515"/>
      <c r="CU301" s="515"/>
      <c r="CV301" s="515"/>
      <c r="CW301" s="515"/>
      <c r="CX301" s="515"/>
      <c r="CY301" s="515"/>
      <c r="CZ301" s="515"/>
      <c r="DA301" s="515"/>
      <c r="DB301" s="515"/>
      <c r="DC301" s="515"/>
      <c r="DD301" s="515"/>
      <c r="DE301" s="515"/>
      <c r="DF301" s="515"/>
      <c r="DG301" s="515"/>
      <c r="DH301" s="515"/>
      <c r="DI301" s="515"/>
      <c r="DJ301" s="515"/>
      <c r="DK301" s="515"/>
      <c r="DL301" s="515"/>
      <c r="DM301" s="515"/>
      <c r="DN301" s="515"/>
      <c r="DO301" s="515"/>
      <c r="DP301" s="515"/>
      <c r="DQ301" s="515"/>
      <c r="DR301" s="515"/>
      <c r="DS301" s="515"/>
      <c r="DT301" s="515"/>
      <c r="DU301" s="515"/>
      <c r="DV301" s="515"/>
      <c r="DW301" s="515"/>
      <c r="DX301" s="515"/>
      <c r="DY301" s="515"/>
      <c r="DZ301" s="515"/>
      <c r="EA301" s="515"/>
      <c r="EB301" s="515"/>
      <c r="EC301" s="515"/>
      <c r="ED301" s="515"/>
      <c r="EE301" s="515"/>
      <c r="EF301" s="515"/>
      <c r="EG301" s="515"/>
      <c r="EH301" s="515"/>
      <c r="EI301" s="515"/>
      <c r="EJ301" s="515"/>
      <c r="EK301" s="515"/>
      <c r="EL301" s="515"/>
      <c r="EM301" s="515"/>
      <c r="EN301" s="515"/>
      <c r="EO301" s="515"/>
      <c r="EP301" s="515"/>
      <c r="EQ301" s="515"/>
      <c r="ER301" s="515"/>
      <c r="ES301" s="515"/>
      <c r="ET301" s="515"/>
      <c r="EU301" s="515"/>
      <c r="EV301" s="515"/>
      <c r="EW301" s="515"/>
      <c r="EX301" s="515"/>
      <c r="EY301" s="515"/>
      <c r="EZ301" s="515"/>
      <c r="FA301" s="515"/>
      <c r="FB301" s="515"/>
      <c r="FC301" s="515"/>
      <c r="FD301" s="515"/>
      <c r="FE301" s="515"/>
      <c r="FF301" s="515"/>
      <c r="FG301" s="515"/>
      <c r="FH301" s="515"/>
      <c r="FI301" s="515"/>
      <c r="FJ301" s="515"/>
      <c r="FK301" s="515"/>
      <c r="FL301" s="515"/>
      <c r="FM301" s="515"/>
      <c r="FN301" s="515"/>
      <c r="FO301" s="515"/>
      <c r="FP301" s="515"/>
      <c r="FQ301" s="515"/>
      <c r="FR301" s="515"/>
      <c r="FS301" s="515"/>
      <c r="FT301" s="515"/>
      <c r="FU301" s="515"/>
      <c r="FV301" s="515"/>
      <c r="FW301" s="515"/>
      <c r="FX301" s="515"/>
      <c r="FY301" s="515"/>
      <c r="FZ301" s="515"/>
      <c r="GA301" s="515"/>
      <c r="GB301" s="515"/>
      <c r="GC301" s="515"/>
      <c r="GD301" s="515"/>
      <c r="GE301" s="515"/>
      <c r="GF301" s="515"/>
      <c r="GG301" s="515"/>
      <c r="GH301" s="515"/>
      <c r="GI301" s="515"/>
      <c r="GJ301" s="515"/>
      <c r="GK301" s="515"/>
      <c r="GL301" s="515"/>
      <c r="GM301" s="515"/>
      <c r="GN301" s="515"/>
      <c r="GO301" s="515"/>
      <c r="GP301" s="515"/>
      <c r="GQ301" s="515"/>
      <c r="GR301" s="515"/>
      <c r="GS301" s="515"/>
      <c r="GT301" s="515"/>
      <c r="GU301" s="515"/>
      <c r="GV301" s="515"/>
      <c r="GW301" s="515"/>
      <c r="GX301" s="515"/>
      <c r="GY301" s="515"/>
      <c r="GZ301" s="515"/>
      <c r="HA301" s="515"/>
      <c r="HB301" s="515"/>
      <c r="HC301" s="515"/>
      <c r="HD301" s="515"/>
      <c r="HE301" s="515"/>
      <c r="HF301" s="515"/>
      <c r="HG301" s="515"/>
      <c r="HH301" s="515"/>
      <c r="HI301" s="515"/>
      <c r="HJ301" s="515"/>
      <c r="HK301" s="515"/>
      <c r="HL301" s="515"/>
      <c r="HM301" s="515"/>
      <c r="HN301" s="515"/>
      <c r="HO301" s="515"/>
      <c r="HP301" s="515"/>
      <c r="HQ301" s="515"/>
      <c r="HR301" s="515"/>
      <c r="HS301" s="515"/>
      <c r="HT301" s="515"/>
      <c r="HU301" s="515"/>
      <c r="HV301" s="515"/>
      <c r="HW301" s="515"/>
      <c r="HX301" s="515"/>
      <c r="HY301" s="515"/>
      <c r="HZ301" s="515"/>
      <c r="IA301" s="515"/>
      <c r="IB301" s="515"/>
      <c r="IC301" s="515"/>
      <c r="ID301" s="515"/>
      <c r="IE301" s="515"/>
      <c r="IF301" s="515"/>
      <c r="IG301" s="515"/>
      <c r="IH301" s="515"/>
      <c r="II301" s="515"/>
      <c r="IJ301" s="515"/>
      <c r="IK301" s="515"/>
      <c r="IL301" s="515"/>
      <c r="IM301" s="515"/>
      <c r="IN301" s="515"/>
      <c r="IO301" s="515"/>
      <c r="IP301" s="515"/>
      <c r="IQ301" s="515"/>
      <c r="IR301" s="515"/>
      <c r="IS301" s="515"/>
    </row>
    <row r="302" spans="1:253">
      <c r="A302" s="444"/>
      <c r="B302" s="538" t="s">
        <v>1593</v>
      </c>
      <c r="C302" s="539" t="s">
        <v>1579</v>
      </c>
      <c r="D302" s="410">
        <v>40</v>
      </c>
      <c r="E302" s="523"/>
      <c r="F302" s="448">
        <f t="shared" ref="F302:F315" si="30">D302*E302</f>
        <v>0</v>
      </c>
    </row>
    <row r="303" spans="1:253">
      <c r="A303" s="444"/>
      <c r="B303" s="538" t="s">
        <v>1594</v>
      </c>
      <c r="C303" s="539" t="s">
        <v>1579</v>
      </c>
      <c r="D303" s="410">
        <v>40</v>
      </c>
      <c r="E303" s="523"/>
      <c r="F303" s="448">
        <f t="shared" si="30"/>
        <v>0</v>
      </c>
    </row>
    <row r="304" spans="1:253">
      <c r="A304" s="444"/>
      <c r="B304" s="538" t="s">
        <v>1595</v>
      </c>
      <c r="C304" s="539" t="s">
        <v>1579</v>
      </c>
      <c r="D304" s="410">
        <v>20</v>
      </c>
      <c r="E304" s="523"/>
      <c r="F304" s="448">
        <f t="shared" si="30"/>
        <v>0</v>
      </c>
    </row>
    <row r="305" spans="1:253">
      <c r="A305" s="444"/>
      <c r="B305" s="538" t="s">
        <v>1596</v>
      </c>
      <c r="C305" s="539" t="s">
        <v>1579</v>
      </c>
      <c r="D305" s="410">
        <v>200</v>
      </c>
      <c r="E305" s="523"/>
      <c r="F305" s="448">
        <f t="shared" si="30"/>
        <v>0</v>
      </c>
    </row>
    <row r="306" spans="1:253">
      <c r="A306" s="444"/>
      <c r="B306" s="538" t="s">
        <v>1597</v>
      </c>
      <c r="C306" s="539" t="s">
        <v>1579</v>
      </c>
      <c r="D306" s="410">
        <v>30</v>
      </c>
      <c r="E306" s="523"/>
      <c r="F306" s="448">
        <f t="shared" si="30"/>
        <v>0</v>
      </c>
    </row>
    <row r="307" spans="1:253">
      <c r="A307" s="444"/>
      <c r="B307" s="538" t="s">
        <v>1598</v>
      </c>
      <c r="C307" s="539" t="s">
        <v>1579</v>
      </c>
      <c r="D307" s="410">
        <v>200</v>
      </c>
      <c r="E307" s="523"/>
      <c r="F307" s="448">
        <f t="shared" si="30"/>
        <v>0</v>
      </c>
    </row>
    <row r="308" spans="1:253">
      <c r="A308" s="444"/>
      <c r="B308" s="538" t="s">
        <v>1599</v>
      </c>
      <c r="C308" s="539" t="s">
        <v>1579</v>
      </c>
      <c r="D308" s="410">
        <v>300</v>
      </c>
      <c r="E308" s="523"/>
      <c r="F308" s="448">
        <f t="shared" si="30"/>
        <v>0</v>
      </c>
    </row>
    <row r="309" spans="1:253">
      <c r="A309" s="444"/>
      <c r="B309" s="538" t="s">
        <v>1600</v>
      </c>
      <c r="C309" s="539" t="s">
        <v>1579</v>
      </c>
      <c r="D309" s="410">
        <v>4500</v>
      </c>
      <c r="E309" s="523"/>
      <c r="F309" s="448">
        <f t="shared" si="30"/>
        <v>0</v>
      </c>
    </row>
    <row r="310" spans="1:253">
      <c r="A310" s="444"/>
      <c r="B310" s="538" t="s">
        <v>1601</v>
      </c>
      <c r="C310" s="539" t="s">
        <v>1579</v>
      </c>
      <c r="D310" s="410">
        <v>300</v>
      </c>
      <c r="E310" s="523"/>
      <c r="F310" s="448">
        <f t="shared" si="30"/>
        <v>0</v>
      </c>
    </row>
    <row r="311" spans="1:253">
      <c r="A311" s="444"/>
      <c r="B311" s="538" t="s">
        <v>1602</v>
      </c>
      <c r="C311" s="539" t="s">
        <v>1579</v>
      </c>
      <c r="D311" s="410">
        <v>5200</v>
      </c>
      <c r="E311" s="523"/>
      <c r="F311" s="448">
        <f t="shared" si="30"/>
        <v>0</v>
      </c>
    </row>
    <row r="312" spans="1:253">
      <c r="A312" s="491"/>
      <c r="B312" s="538" t="s">
        <v>1603</v>
      </c>
      <c r="C312" s="539" t="s">
        <v>1579</v>
      </c>
      <c r="D312" s="540">
        <v>300</v>
      </c>
      <c r="E312" s="523"/>
      <c r="F312" s="448">
        <f t="shared" si="30"/>
        <v>0</v>
      </c>
    </row>
    <row r="313" spans="1:253">
      <c r="A313" s="491"/>
      <c r="B313" s="538" t="s">
        <v>1604</v>
      </c>
      <c r="C313" s="539" t="s">
        <v>1579</v>
      </c>
      <c r="D313" s="540">
        <v>250</v>
      </c>
      <c r="E313" s="523"/>
      <c r="F313" s="448">
        <f t="shared" si="30"/>
        <v>0</v>
      </c>
    </row>
    <row r="314" spans="1:253">
      <c r="A314" s="491"/>
      <c r="B314" s="538" t="s">
        <v>1605</v>
      </c>
      <c r="C314" s="539" t="s">
        <v>1579</v>
      </c>
      <c r="D314" s="540">
        <v>80</v>
      </c>
      <c r="E314" s="523"/>
      <c r="F314" s="448">
        <f t="shared" si="30"/>
        <v>0</v>
      </c>
    </row>
    <row r="315" spans="1:253">
      <c r="A315" s="491"/>
      <c r="B315" s="541" t="s">
        <v>1606</v>
      </c>
      <c r="C315" s="539" t="s">
        <v>1579</v>
      </c>
      <c r="D315" s="540">
        <v>120</v>
      </c>
      <c r="E315" s="523"/>
      <c r="F315" s="448">
        <f t="shared" si="30"/>
        <v>0</v>
      </c>
    </row>
    <row r="316" spans="1:253" ht="13">
      <c r="A316" s="509"/>
      <c r="B316" s="537" t="s">
        <v>1607</v>
      </c>
      <c r="C316" s="517"/>
      <c r="D316" s="518"/>
      <c r="E316" s="513"/>
      <c r="F316" s="514"/>
      <c r="G316" s="443"/>
      <c r="H316" s="443"/>
      <c r="I316" s="443"/>
      <c r="J316" s="443"/>
      <c r="K316" s="443"/>
      <c r="L316" s="515"/>
      <c r="M316" s="515"/>
      <c r="N316" s="515"/>
      <c r="O316" s="515"/>
      <c r="P316" s="515"/>
      <c r="Q316" s="515"/>
      <c r="R316" s="515"/>
      <c r="S316" s="515"/>
      <c r="T316" s="515"/>
      <c r="U316" s="515"/>
      <c r="V316" s="515"/>
      <c r="W316" s="515"/>
      <c r="X316" s="515"/>
      <c r="Y316" s="515"/>
      <c r="Z316" s="515"/>
      <c r="AA316" s="515"/>
      <c r="AB316" s="515"/>
      <c r="AC316" s="515"/>
      <c r="AD316" s="515"/>
      <c r="AE316" s="515"/>
      <c r="AF316" s="515"/>
      <c r="AG316" s="515"/>
      <c r="AH316" s="515"/>
      <c r="AI316" s="515"/>
      <c r="AJ316" s="515"/>
      <c r="AK316" s="515"/>
      <c r="AL316" s="515"/>
      <c r="AM316" s="515"/>
      <c r="AN316" s="515"/>
      <c r="AO316" s="515"/>
      <c r="AP316" s="515"/>
      <c r="AQ316" s="515"/>
      <c r="AR316" s="515"/>
      <c r="AS316" s="515"/>
      <c r="AT316" s="515"/>
      <c r="AU316" s="515"/>
      <c r="AV316" s="515"/>
      <c r="AW316" s="515"/>
      <c r="AX316" s="515"/>
      <c r="AY316" s="515"/>
      <c r="AZ316" s="515"/>
      <c r="BA316" s="515"/>
      <c r="BB316" s="515"/>
      <c r="BC316" s="515"/>
      <c r="BD316" s="515"/>
      <c r="BE316" s="515"/>
      <c r="BF316" s="515"/>
      <c r="BG316" s="515"/>
      <c r="BH316" s="515"/>
      <c r="BI316" s="515"/>
      <c r="BJ316" s="515"/>
      <c r="BK316" s="515"/>
      <c r="BL316" s="515"/>
      <c r="BM316" s="515"/>
      <c r="BN316" s="515"/>
      <c r="BO316" s="515"/>
      <c r="BP316" s="515"/>
      <c r="BQ316" s="515"/>
      <c r="BR316" s="515"/>
      <c r="BS316" s="515"/>
      <c r="BT316" s="515"/>
      <c r="BU316" s="515"/>
      <c r="BV316" s="515"/>
      <c r="BW316" s="515"/>
      <c r="BX316" s="515"/>
      <c r="BY316" s="515"/>
      <c r="BZ316" s="515"/>
      <c r="CA316" s="515"/>
      <c r="CB316" s="515"/>
      <c r="CC316" s="515"/>
      <c r="CD316" s="515"/>
      <c r="CE316" s="515"/>
      <c r="CF316" s="515"/>
      <c r="CG316" s="515"/>
      <c r="CH316" s="515"/>
      <c r="CI316" s="515"/>
      <c r="CJ316" s="515"/>
      <c r="CK316" s="515"/>
      <c r="CL316" s="515"/>
      <c r="CM316" s="515"/>
      <c r="CN316" s="515"/>
      <c r="CO316" s="515"/>
      <c r="CP316" s="515"/>
      <c r="CQ316" s="515"/>
      <c r="CR316" s="515"/>
      <c r="CS316" s="515"/>
      <c r="CT316" s="515"/>
      <c r="CU316" s="515"/>
      <c r="CV316" s="515"/>
      <c r="CW316" s="515"/>
      <c r="CX316" s="515"/>
      <c r="CY316" s="515"/>
      <c r="CZ316" s="515"/>
      <c r="DA316" s="515"/>
      <c r="DB316" s="515"/>
      <c r="DC316" s="515"/>
      <c r="DD316" s="515"/>
      <c r="DE316" s="515"/>
      <c r="DF316" s="515"/>
      <c r="DG316" s="515"/>
      <c r="DH316" s="515"/>
      <c r="DI316" s="515"/>
      <c r="DJ316" s="515"/>
      <c r="DK316" s="515"/>
      <c r="DL316" s="515"/>
      <c r="DM316" s="515"/>
      <c r="DN316" s="515"/>
      <c r="DO316" s="515"/>
      <c r="DP316" s="515"/>
      <c r="DQ316" s="515"/>
      <c r="DR316" s="515"/>
      <c r="DS316" s="515"/>
      <c r="DT316" s="515"/>
      <c r="DU316" s="515"/>
      <c r="DV316" s="515"/>
      <c r="DW316" s="515"/>
      <c r="DX316" s="515"/>
      <c r="DY316" s="515"/>
      <c r="DZ316" s="515"/>
      <c r="EA316" s="515"/>
      <c r="EB316" s="515"/>
      <c r="EC316" s="515"/>
      <c r="ED316" s="515"/>
      <c r="EE316" s="515"/>
      <c r="EF316" s="515"/>
      <c r="EG316" s="515"/>
      <c r="EH316" s="515"/>
      <c r="EI316" s="515"/>
      <c r="EJ316" s="515"/>
      <c r="EK316" s="515"/>
      <c r="EL316" s="515"/>
      <c r="EM316" s="515"/>
      <c r="EN316" s="515"/>
      <c r="EO316" s="515"/>
      <c r="EP316" s="515"/>
      <c r="EQ316" s="515"/>
      <c r="ER316" s="515"/>
      <c r="ES316" s="515"/>
      <c r="ET316" s="515"/>
      <c r="EU316" s="515"/>
      <c r="EV316" s="515"/>
      <c r="EW316" s="515"/>
      <c r="EX316" s="515"/>
      <c r="EY316" s="515"/>
      <c r="EZ316" s="515"/>
      <c r="FA316" s="515"/>
      <c r="FB316" s="515"/>
      <c r="FC316" s="515"/>
      <c r="FD316" s="515"/>
      <c r="FE316" s="515"/>
      <c r="FF316" s="515"/>
      <c r="FG316" s="515"/>
      <c r="FH316" s="515"/>
      <c r="FI316" s="515"/>
      <c r="FJ316" s="515"/>
      <c r="FK316" s="515"/>
      <c r="FL316" s="515"/>
      <c r="FM316" s="515"/>
      <c r="FN316" s="515"/>
      <c r="FO316" s="515"/>
      <c r="FP316" s="515"/>
      <c r="FQ316" s="515"/>
      <c r="FR316" s="515"/>
      <c r="FS316" s="515"/>
      <c r="FT316" s="515"/>
      <c r="FU316" s="515"/>
      <c r="FV316" s="515"/>
      <c r="FW316" s="515"/>
      <c r="FX316" s="515"/>
      <c r="FY316" s="515"/>
      <c r="FZ316" s="515"/>
      <c r="GA316" s="515"/>
      <c r="GB316" s="515"/>
      <c r="GC316" s="515"/>
      <c r="GD316" s="515"/>
      <c r="GE316" s="515"/>
      <c r="GF316" s="515"/>
      <c r="GG316" s="515"/>
      <c r="GH316" s="515"/>
      <c r="GI316" s="515"/>
      <c r="GJ316" s="515"/>
      <c r="GK316" s="515"/>
      <c r="GL316" s="515"/>
      <c r="GM316" s="515"/>
      <c r="GN316" s="515"/>
      <c r="GO316" s="515"/>
      <c r="GP316" s="515"/>
      <c r="GQ316" s="515"/>
      <c r="GR316" s="515"/>
      <c r="GS316" s="515"/>
      <c r="GT316" s="515"/>
      <c r="GU316" s="515"/>
      <c r="GV316" s="515"/>
      <c r="GW316" s="515"/>
      <c r="GX316" s="515"/>
      <c r="GY316" s="515"/>
      <c r="GZ316" s="515"/>
      <c r="HA316" s="515"/>
      <c r="HB316" s="515"/>
      <c r="HC316" s="515"/>
      <c r="HD316" s="515"/>
      <c r="HE316" s="515"/>
      <c r="HF316" s="515"/>
      <c r="HG316" s="515"/>
      <c r="HH316" s="515"/>
      <c r="HI316" s="515"/>
      <c r="HJ316" s="515"/>
      <c r="HK316" s="515"/>
      <c r="HL316" s="515"/>
      <c r="HM316" s="515"/>
      <c r="HN316" s="515"/>
      <c r="HO316" s="515"/>
      <c r="HP316" s="515"/>
      <c r="HQ316" s="515"/>
      <c r="HR316" s="515"/>
      <c r="HS316" s="515"/>
      <c r="HT316" s="515"/>
      <c r="HU316" s="515"/>
      <c r="HV316" s="515"/>
      <c r="HW316" s="515"/>
      <c r="HX316" s="515"/>
      <c r="HY316" s="515"/>
      <c r="HZ316" s="515"/>
      <c r="IA316" s="515"/>
      <c r="IB316" s="515"/>
      <c r="IC316" s="515"/>
      <c r="ID316" s="515"/>
      <c r="IE316" s="515"/>
      <c r="IF316" s="515"/>
      <c r="IG316" s="515"/>
      <c r="IH316" s="515"/>
      <c r="II316" s="515"/>
      <c r="IJ316" s="515"/>
      <c r="IK316" s="515"/>
      <c r="IL316" s="515"/>
      <c r="IM316" s="515"/>
      <c r="IN316" s="515"/>
      <c r="IO316" s="515"/>
      <c r="IP316" s="515"/>
      <c r="IQ316" s="515"/>
      <c r="IR316" s="515"/>
      <c r="IS316" s="515"/>
    </row>
    <row r="317" spans="1:253">
      <c r="A317" s="444"/>
      <c r="B317" s="538" t="s">
        <v>1593</v>
      </c>
      <c r="C317" s="539" t="s">
        <v>1579</v>
      </c>
      <c r="D317" s="410">
        <f t="shared" ref="D317:D330" si="31">D302</f>
        <v>40</v>
      </c>
      <c r="E317" s="523"/>
      <c r="F317" s="448">
        <f t="shared" ref="F317:F330" si="32">D317*E317</f>
        <v>0</v>
      </c>
    </row>
    <row r="318" spans="1:253">
      <c r="A318" s="444"/>
      <c r="B318" s="538" t="s">
        <v>1594</v>
      </c>
      <c r="C318" s="539" t="s">
        <v>1579</v>
      </c>
      <c r="D318" s="410">
        <f t="shared" si="31"/>
        <v>40</v>
      </c>
      <c r="E318" s="523"/>
      <c r="F318" s="448">
        <f t="shared" si="32"/>
        <v>0</v>
      </c>
    </row>
    <row r="319" spans="1:253">
      <c r="A319" s="444"/>
      <c r="B319" s="538" t="s">
        <v>1595</v>
      </c>
      <c r="C319" s="539" t="s">
        <v>1579</v>
      </c>
      <c r="D319" s="410">
        <f t="shared" si="31"/>
        <v>20</v>
      </c>
      <c r="E319" s="523"/>
      <c r="F319" s="448">
        <f t="shared" si="32"/>
        <v>0</v>
      </c>
    </row>
    <row r="320" spans="1:253">
      <c r="A320" s="444"/>
      <c r="B320" s="538" t="s">
        <v>1596</v>
      </c>
      <c r="C320" s="539" t="s">
        <v>1579</v>
      </c>
      <c r="D320" s="410">
        <f t="shared" si="31"/>
        <v>200</v>
      </c>
      <c r="E320" s="523"/>
      <c r="F320" s="448">
        <f t="shared" si="32"/>
        <v>0</v>
      </c>
    </row>
    <row r="321" spans="1:6">
      <c r="A321" s="444"/>
      <c r="B321" s="538" t="s">
        <v>1597</v>
      </c>
      <c r="C321" s="539" t="s">
        <v>1579</v>
      </c>
      <c r="D321" s="410">
        <f t="shared" si="31"/>
        <v>30</v>
      </c>
      <c r="E321" s="523"/>
      <c r="F321" s="448">
        <f t="shared" si="32"/>
        <v>0</v>
      </c>
    </row>
    <row r="322" spans="1:6">
      <c r="A322" s="444"/>
      <c r="B322" s="538" t="s">
        <v>1598</v>
      </c>
      <c r="C322" s="539" t="s">
        <v>1579</v>
      </c>
      <c r="D322" s="410">
        <f t="shared" si="31"/>
        <v>200</v>
      </c>
      <c r="E322" s="523"/>
      <c r="F322" s="448">
        <f t="shared" si="32"/>
        <v>0</v>
      </c>
    </row>
    <row r="323" spans="1:6">
      <c r="A323" s="444"/>
      <c r="B323" s="538" t="s">
        <v>1599</v>
      </c>
      <c r="C323" s="539" t="s">
        <v>1579</v>
      </c>
      <c r="D323" s="410">
        <f t="shared" si="31"/>
        <v>300</v>
      </c>
      <c r="E323" s="523"/>
      <c r="F323" s="448">
        <f t="shared" si="32"/>
        <v>0</v>
      </c>
    </row>
    <row r="324" spans="1:6">
      <c r="A324" s="444"/>
      <c r="B324" s="538" t="s">
        <v>1600</v>
      </c>
      <c r="C324" s="539" t="s">
        <v>1579</v>
      </c>
      <c r="D324" s="410">
        <f t="shared" si="31"/>
        <v>4500</v>
      </c>
      <c r="E324" s="523"/>
      <c r="F324" s="448">
        <f t="shared" si="32"/>
        <v>0</v>
      </c>
    </row>
    <row r="325" spans="1:6">
      <c r="A325" s="444"/>
      <c r="B325" s="538" t="s">
        <v>1601</v>
      </c>
      <c r="C325" s="539" t="s">
        <v>1579</v>
      </c>
      <c r="D325" s="410">
        <f t="shared" si="31"/>
        <v>300</v>
      </c>
      <c r="E325" s="523"/>
      <c r="F325" s="448">
        <f t="shared" si="32"/>
        <v>0</v>
      </c>
    </row>
    <row r="326" spans="1:6">
      <c r="A326" s="444"/>
      <c r="B326" s="538" t="s">
        <v>1602</v>
      </c>
      <c r="C326" s="539" t="s">
        <v>1579</v>
      </c>
      <c r="D326" s="410">
        <f t="shared" si="31"/>
        <v>5200</v>
      </c>
      <c r="E326" s="523"/>
      <c r="F326" s="448">
        <f t="shared" si="32"/>
        <v>0</v>
      </c>
    </row>
    <row r="327" spans="1:6">
      <c r="A327" s="491"/>
      <c r="B327" s="538" t="s">
        <v>1603</v>
      </c>
      <c r="C327" s="539" t="s">
        <v>1579</v>
      </c>
      <c r="D327" s="410">
        <f t="shared" si="31"/>
        <v>300</v>
      </c>
      <c r="E327" s="523"/>
      <c r="F327" s="448">
        <f t="shared" si="32"/>
        <v>0</v>
      </c>
    </row>
    <row r="328" spans="1:6">
      <c r="A328" s="491"/>
      <c r="B328" s="538" t="s">
        <v>1604</v>
      </c>
      <c r="C328" s="539" t="s">
        <v>1579</v>
      </c>
      <c r="D328" s="410">
        <f t="shared" si="31"/>
        <v>250</v>
      </c>
      <c r="E328" s="523"/>
      <c r="F328" s="448">
        <f t="shared" si="32"/>
        <v>0</v>
      </c>
    </row>
    <row r="329" spans="1:6">
      <c r="A329" s="491"/>
      <c r="B329" s="538" t="s">
        <v>1605</v>
      </c>
      <c r="C329" s="539" t="s">
        <v>1579</v>
      </c>
      <c r="D329" s="410">
        <f t="shared" si="31"/>
        <v>80</v>
      </c>
      <c r="E329" s="523"/>
      <c r="F329" s="448">
        <f t="shared" si="32"/>
        <v>0</v>
      </c>
    </row>
    <row r="330" spans="1:6">
      <c r="A330" s="491"/>
      <c r="B330" s="541" t="s">
        <v>1606</v>
      </c>
      <c r="C330" s="539" t="s">
        <v>1579</v>
      </c>
      <c r="D330" s="410">
        <f t="shared" si="31"/>
        <v>120</v>
      </c>
      <c r="E330" s="523"/>
      <c r="F330" s="448">
        <f t="shared" si="32"/>
        <v>0</v>
      </c>
    </row>
    <row r="331" spans="1:6" ht="25">
      <c r="A331" s="491"/>
      <c r="B331" s="516" t="s">
        <v>1590</v>
      </c>
      <c r="C331" s="542"/>
      <c r="D331" s="543"/>
      <c r="E331" s="544"/>
      <c r="F331" s="531" t="str">
        <f t="shared" ref="F331" si="33">IF(E331&gt;0,E331*D331," ")</f>
        <v xml:space="preserve"> </v>
      </c>
    </row>
    <row r="332" spans="1:6">
      <c r="A332" s="459"/>
      <c r="B332" s="527"/>
      <c r="C332" s="528"/>
      <c r="D332" s="529"/>
      <c r="E332" s="530"/>
      <c r="F332" s="531"/>
    </row>
    <row r="333" spans="1:6" ht="25">
      <c r="A333" s="545">
        <v>3</v>
      </c>
      <c r="B333" s="546" t="s">
        <v>1608</v>
      </c>
      <c r="C333" s="547"/>
      <c r="D333" s="548"/>
      <c r="E333" s="549"/>
      <c r="F333" s="550"/>
    </row>
    <row r="334" spans="1:6">
      <c r="A334" s="491"/>
      <c r="B334" s="551" t="s">
        <v>1609</v>
      </c>
      <c r="C334" s="552"/>
      <c r="D334" s="553"/>
      <c r="E334" s="554"/>
      <c r="F334" s="536"/>
    </row>
    <row r="335" spans="1:6" ht="37.5">
      <c r="A335" s="491"/>
      <c r="B335" s="555" t="s">
        <v>1610</v>
      </c>
      <c r="C335" s="556" t="s">
        <v>5</v>
      </c>
      <c r="D335" s="410">
        <v>142</v>
      </c>
      <c r="E335" s="523"/>
      <c r="F335" s="448">
        <f t="shared" ref="F335:F376" si="34">D335*E335</f>
        <v>0</v>
      </c>
    </row>
    <row r="336" spans="1:6" ht="37.5">
      <c r="A336" s="491"/>
      <c r="B336" s="555" t="s">
        <v>1611</v>
      </c>
      <c r="C336" s="556" t="s">
        <v>5</v>
      </c>
      <c r="D336" s="410">
        <v>1</v>
      </c>
      <c r="E336" s="523"/>
      <c r="F336" s="448">
        <f t="shared" si="34"/>
        <v>0</v>
      </c>
    </row>
    <row r="337" spans="1:6" ht="37.5">
      <c r="A337" s="491"/>
      <c r="B337" s="555" t="s">
        <v>1612</v>
      </c>
      <c r="C337" s="556" t="s">
        <v>5</v>
      </c>
      <c r="D337" s="410">
        <v>12</v>
      </c>
      <c r="E337" s="523"/>
      <c r="F337" s="448">
        <f t="shared" si="34"/>
        <v>0</v>
      </c>
    </row>
    <row r="338" spans="1:6" ht="37.5">
      <c r="A338" s="491"/>
      <c r="B338" s="555" t="s">
        <v>1613</v>
      </c>
      <c r="C338" s="556" t="s">
        <v>5</v>
      </c>
      <c r="D338" s="410">
        <v>80</v>
      </c>
      <c r="E338" s="523"/>
      <c r="F338" s="448">
        <f t="shared" si="34"/>
        <v>0</v>
      </c>
    </row>
    <row r="339" spans="1:6" ht="37.5">
      <c r="A339" s="491"/>
      <c r="B339" s="555" t="s">
        <v>1614</v>
      </c>
      <c r="C339" s="556" t="s">
        <v>5</v>
      </c>
      <c r="D339" s="410">
        <v>24</v>
      </c>
      <c r="E339" s="523"/>
      <c r="F339" s="448">
        <f t="shared" si="34"/>
        <v>0</v>
      </c>
    </row>
    <row r="340" spans="1:6">
      <c r="A340" s="491"/>
      <c r="B340" s="555" t="s">
        <v>1615</v>
      </c>
      <c r="C340" s="556" t="s">
        <v>5</v>
      </c>
      <c r="D340" s="410">
        <v>2</v>
      </c>
      <c r="E340" s="523"/>
      <c r="F340" s="448">
        <f t="shared" si="34"/>
        <v>0</v>
      </c>
    </row>
    <row r="341" spans="1:6" ht="37.5">
      <c r="A341" s="491"/>
      <c r="B341" s="555" t="s">
        <v>1616</v>
      </c>
      <c r="C341" s="556" t="s">
        <v>5</v>
      </c>
      <c r="D341" s="410">
        <v>10</v>
      </c>
      <c r="E341" s="523"/>
      <c r="F341" s="448">
        <f t="shared" si="34"/>
        <v>0</v>
      </c>
    </row>
    <row r="342" spans="1:6" ht="37.5">
      <c r="A342" s="491"/>
      <c r="B342" s="555" t="s">
        <v>1617</v>
      </c>
      <c r="C342" s="556" t="s">
        <v>5</v>
      </c>
      <c r="D342" s="410">
        <v>2</v>
      </c>
      <c r="E342" s="523"/>
      <c r="F342" s="448">
        <f t="shared" si="34"/>
        <v>0</v>
      </c>
    </row>
    <row r="343" spans="1:6" ht="125">
      <c r="A343" s="491"/>
      <c r="B343" s="555" t="s">
        <v>1618</v>
      </c>
      <c r="C343" s="556" t="s">
        <v>5</v>
      </c>
      <c r="D343" s="410">
        <v>5</v>
      </c>
      <c r="E343" s="523"/>
      <c r="F343" s="448">
        <f t="shared" si="34"/>
        <v>0</v>
      </c>
    </row>
    <row r="344" spans="1:6">
      <c r="A344" s="491"/>
      <c r="B344" s="551" t="s">
        <v>1619</v>
      </c>
      <c r="C344" s="552"/>
      <c r="D344" s="553"/>
      <c r="E344" s="554"/>
      <c r="F344" s="536"/>
    </row>
    <row r="345" spans="1:6">
      <c r="A345" s="491"/>
      <c r="B345" s="555" t="s">
        <v>1620</v>
      </c>
      <c r="C345" s="556" t="s">
        <v>5</v>
      </c>
      <c r="D345" s="410">
        <f t="shared" ref="D345:D353" si="35">D335</f>
        <v>142</v>
      </c>
      <c r="E345" s="523"/>
      <c r="F345" s="448">
        <f t="shared" ref="F345:F353" si="36">D345*E345</f>
        <v>0</v>
      </c>
    </row>
    <row r="346" spans="1:6">
      <c r="A346" s="491"/>
      <c r="B346" s="555" t="s">
        <v>1621</v>
      </c>
      <c r="C346" s="556" t="s">
        <v>5</v>
      </c>
      <c r="D346" s="410">
        <f t="shared" si="35"/>
        <v>1</v>
      </c>
      <c r="E346" s="523"/>
      <c r="F346" s="448">
        <f t="shared" si="36"/>
        <v>0</v>
      </c>
    </row>
    <row r="347" spans="1:6">
      <c r="A347" s="491"/>
      <c r="B347" s="555" t="s">
        <v>1622</v>
      </c>
      <c r="C347" s="556" t="s">
        <v>5</v>
      </c>
      <c r="D347" s="410">
        <f t="shared" si="35"/>
        <v>12</v>
      </c>
      <c r="E347" s="523"/>
      <c r="F347" s="448">
        <f t="shared" si="36"/>
        <v>0</v>
      </c>
    </row>
    <row r="348" spans="1:6">
      <c r="A348" s="491"/>
      <c r="B348" s="555" t="s">
        <v>1623</v>
      </c>
      <c r="C348" s="556" t="s">
        <v>5</v>
      </c>
      <c r="D348" s="410">
        <f t="shared" si="35"/>
        <v>80</v>
      </c>
      <c r="E348" s="523"/>
      <c r="F348" s="448">
        <f t="shared" si="36"/>
        <v>0</v>
      </c>
    </row>
    <row r="349" spans="1:6">
      <c r="A349" s="491"/>
      <c r="B349" s="555" t="s">
        <v>1624</v>
      </c>
      <c r="C349" s="556" t="s">
        <v>5</v>
      </c>
      <c r="D349" s="410">
        <f t="shared" si="35"/>
        <v>24</v>
      </c>
      <c r="E349" s="523"/>
      <c r="F349" s="448">
        <f t="shared" si="36"/>
        <v>0</v>
      </c>
    </row>
    <row r="350" spans="1:6">
      <c r="A350" s="491"/>
      <c r="B350" s="555" t="s">
        <v>1625</v>
      </c>
      <c r="C350" s="556" t="s">
        <v>5</v>
      </c>
      <c r="D350" s="410">
        <f t="shared" si="35"/>
        <v>2</v>
      </c>
      <c r="E350" s="523"/>
      <c r="F350" s="448">
        <f t="shared" si="36"/>
        <v>0</v>
      </c>
    </row>
    <row r="351" spans="1:6">
      <c r="A351" s="491"/>
      <c r="B351" s="555" t="s">
        <v>1626</v>
      </c>
      <c r="C351" s="556" t="s">
        <v>5</v>
      </c>
      <c r="D351" s="410">
        <f t="shared" si="35"/>
        <v>10</v>
      </c>
      <c r="E351" s="523"/>
      <c r="F351" s="448">
        <f t="shared" si="36"/>
        <v>0</v>
      </c>
    </row>
    <row r="352" spans="1:6">
      <c r="A352" s="491"/>
      <c r="B352" s="555" t="s">
        <v>1627</v>
      </c>
      <c r="C352" s="556" t="s">
        <v>5</v>
      </c>
      <c r="D352" s="410">
        <f t="shared" si="35"/>
        <v>2</v>
      </c>
      <c r="E352" s="523"/>
      <c r="F352" s="448">
        <f t="shared" si="36"/>
        <v>0</v>
      </c>
    </row>
    <row r="353" spans="1:6">
      <c r="A353" s="491"/>
      <c r="B353" s="555" t="s">
        <v>1628</v>
      </c>
      <c r="C353" s="556" t="s">
        <v>5</v>
      </c>
      <c r="D353" s="410">
        <f t="shared" si="35"/>
        <v>5</v>
      </c>
      <c r="E353" s="523"/>
      <c r="F353" s="448">
        <f t="shared" si="36"/>
        <v>0</v>
      </c>
    </row>
    <row r="354" spans="1:6" ht="37.5">
      <c r="A354" s="491"/>
      <c r="B354" s="557" t="s">
        <v>1629</v>
      </c>
      <c r="C354" s="528"/>
      <c r="D354" s="529"/>
      <c r="E354" s="544"/>
      <c r="F354" s="531"/>
    </row>
    <row r="355" spans="1:6">
      <c r="A355" s="491"/>
      <c r="B355" s="551" t="s">
        <v>1630</v>
      </c>
      <c r="C355" s="552"/>
      <c r="D355" s="553"/>
      <c r="E355" s="554"/>
      <c r="F355" s="536"/>
    </row>
    <row r="356" spans="1:6" ht="50">
      <c r="A356" s="453"/>
      <c r="B356" s="558" t="s">
        <v>1631</v>
      </c>
      <c r="C356" s="559" t="s">
        <v>5</v>
      </c>
      <c r="D356" s="540">
        <v>190</v>
      </c>
      <c r="E356" s="523"/>
      <c r="F356" s="448">
        <f t="shared" ref="F356:F365" si="37">D356*E356</f>
        <v>0</v>
      </c>
    </row>
    <row r="357" spans="1:6" ht="50">
      <c r="A357" s="453"/>
      <c r="B357" s="558" t="s">
        <v>1632</v>
      </c>
      <c r="C357" s="559" t="s">
        <v>5</v>
      </c>
      <c r="D357" s="540">
        <v>30</v>
      </c>
      <c r="E357" s="523"/>
      <c r="F357" s="448">
        <f t="shared" si="37"/>
        <v>0</v>
      </c>
    </row>
    <row r="358" spans="1:6" ht="37.5">
      <c r="A358" s="453"/>
      <c r="B358" s="560" t="s">
        <v>1633</v>
      </c>
      <c r="C358" s="556" t="s">
        <v>5</v>
      </c>
      <c r="D358" s="410">
        <v>68</v>
      </c>
      <c r="E358" s="523"/>
      <c r="F358" s="448">
        <f t="shared" si="37"/>
        <v>0</v>
      </c>
    </row>
    <row r="359" spans="1:6" ht="50">
      <c r="A359" s="453"/>
      <c r="B359" s="560" t="s">
        <v>1634</v>
      </c>
      <c r="C359" s="556" t="s">
        <v>5</v>
      </c>
      <c r="D359" s="410">
        <v>25</v>
      </c>
      <c r="E359" s="523"/>
      <c r="F359" s="448">
        <f t="shared" si="37"/>
        <v>0</v>
      </c>
    </row>
    <row r="360" spans="1:6" ht="37.5">
      <c r="A360" s="453"/>
      <c r="B360" s="560" t="s">
        <v>1635</v>
      </c>
      <c r="C360" s="556" t="s">
        <v>5</v>
      </c>
      <c r="D360" s="410">
        <v>29</v>
      </c>
      <c r="E360" s="523"/>
      <c r="F360" s="448">
        <f t="shared" si="37"/>
        <v>0</v>
      </c>
    </row>
    <row r="361" spans="1:6" ht="37.5">
      <c r="A361" s="453"/>
      <c r="B361" s="560" t="s">
        <v>1636</v>
      </c>
      <c r="C361" s="556" t="s">
        <v>5</v>
      </c>
      <c r="D361" s="410">
        <v>14</v>
      </c>
      <c r="E361" s="523"/>
      <c r="F361" s="448">
        <f t="shared" si="37"/>
        <v>0</v>
      </c>
    </row>
    <row r="362" spans="1:6" ht="50">
      <c r="A362" s="453"/>
      <c r="B362" s="560" t="s">
        <v>1637</v>
      </c>
      <c r="C362" s="556" t="s">
        <v>5</v>
      </c>
      <c r="D362" s="410">
        <v>24</v>
      </c>
      <c r="E362" s="523"/>
      <c r="F362" s="448">
        <f t="shared" si="37"/>
        <v>0</v>
      </c>
    </row>
    <row r="363" spans="1:6" ht="62.5">
      <c r="A363" s="453"/>
      <c r="B363" s="558" t="s">
        <v>1638</v>
      </c>
      <c r="C363" s="559" t="s">
        <v>5</v>
      </c>
      <c r="D363" s="540">
        <v>12</v>
      </c>
      <c r="E363" s="523"/>
      <c r="F363" s="448">
        <f t="shared" si="37"/>
        <v>0</v>
      </c>
    </row>
    <row r="364" spans="1:6" ht="50">
      <c r="A364" s="453"/>
      <c r="B364" s="561" t="s">
        <v>1639</v>
      </c>
      <c r="C364" s="559" t="s">
        <v>1469</v>
      </c>
      <c r="D364" s="540">
        <v>24</v>
      </c>
      <c r="E364" s="523"/>
      <c r="F364" s="448">
        <f t="shared" si="37"/>
        <v>0</v>
      </c>
    </row>
    <row r="365" spans="1:6">
      <c r="A365" s="453"/>
      <c r="B365" s="561" t="s">
        <v>1640</v>
      </c>
      <c r="C365" s="559" t="s">
        <v>1469</v>
      </c>
      <c r="D365" s="540">
        <v>12</v>
      </c>
      <c r="E365" s="523"/>
      <c r="F365" s="448">
        <f t="shared" si="37"/>
        <v>0</v>
      </c>
    </row>
    <row r="366" spans="1:6">
      <c r="A366" s="491"/>
      <c r="B366" s="551" t="s">
        <v>1641</v>
      </c>
      <c r="C366" s="552"/>
      <c r="D366" s="553"/>
      <c r="E366" s="554"/>
      <c r="F366" s="536"/>
    </row>
    <row r="367" spans="1:6">
      <c r="A367" s="453"/>
      <c r="B367" s="558" t="s">
        <v>1642</v>
      </c>
      <c r="C367" s="559" t="s">
        <v>5</v>
      </c>
      <c r="D367" s="540">
        <f>D356</f>
        <v>190</v>
      </c>
      <c r="E367" s="523"/>
      <c r="F367" s="448">
        <f t="shared" ref="F367" si="38">D367*E367</f>
        <v>0</v>
      </c>
    </row>
    <row r="368" spans="1:6" ht="25">
      <c r="A368" s="453"/>
      <c r="B368" s="558" t="s">
        <v>1643</v>
      </c>
      <c r="C368" s="559" t="s">
        <v>5</v>
      </c>
      <c r="D368" s="540">
        <f t="shared" ref="D368:D376" si="39">D357</f>
        <v>30</v>
      </c>
      <c r="E368" s="523"/>
      <c r="F368" s="448">
        <f t="shared" si="34"/>
        <v>0</v>
      </c>
    </row>
    <row r="369" spans="1:253">
      <c r="A369" s="453"/>
      <c r="B369" s="560" t="s">
        <v>1644</v>
      </c>
      <c r="C369" s="556" t="s">
        <v>5</v>
      </c>
      <c r="D369" s="540">
        <f t="shared" si="39"/>
        <v>68</v>
      </c>
      <c r="E369" s="523"/>
      <c r="F369" s="448">
        <f t="shared" si="34"/>
        <v>0</v>
      </c>
    </row>
    <row r="370" spans="1:253" ht="25">
      <c r="A370" s="453"/>
      <c r="B370" s="560" t="s">
        <v>1645</v>
      </c>
      <c r="C370" s="556" t="s">
        <v>5</v>
      </c>
      <c r="D370" s="540">
        <f t="shared" si="39"/>
        <v>25</v>
      </c>
      <c r="E370" s="523"/>
      <c r="F370" s="448">
        <f t="shared" si="34"/>
        <v>0</v>
      </c>
    </row>
    <row r="371" spans="1:253">
      <c r="A371" s="453"/>
      <c r="B371" s="560" t="s">
        <v>1646</v>
      </c>
      <c r="C371" s="556" t="s">
        <v>5</v>
      </c>
      <c r="D371" s="540">
        <f t="shared" si="39"/>
        <v>29</v>
      </c>
      <c r="E371" s="523"/>
      <c r="F371" s="448">
        <f t="shared" si="34"/>
        <v>0</v>
      </c>
    </row>
    <row r="372" spans="1:253">
      <c r="A372" s="453"/>
      <c r="B372" s="560" t="s">
        <v>1647</v>
      </c>
      <c r="C372" s="556" t="s">
        <v>5</v>
      </c>
      <c r="D372" s="540">
        <f t="shared" si="39"/>
        <v>14</v>
      </c>
      <c r="E372" s="523"/>
      <c r="F372" s="448">
        <f t="shared" si="34"/>
        <v>0</v>
      </c>
    </row>
    <row r="373" spans="1:253">
      <c r="A373" s="453"/>
      <c r="B373" s="560" t="s">
        <v>1648</v>
      </c>
      <c r="C373" s="556" t="s">
        <v>5</v>
      </c>
      <c r="D373" s="540">
        <f t="shared" si="39"/>
        <v>24</v>
      </c>
      <c r="E373" s="523"/>
      <c r="F373" s="448">
        <f t="shared" si="34"/>
        <v>0</v>
      </c>
    </row>
    <row r="374" spans="1:253" ht="50">
      <c r="A374" s="453"/>
      <c r="B374" s="558" t="s">
        <v>1649</v>
      </c>
      <c r="C374" s="559" t="s">
        <v>5</v>
      </c>
      <c r="D374" s="540">
        <f t="shared" si="39"/>
        <v>12</v>
      </c>
      <c r="E374" s="523"/>
      <c r="F374" s="448">
        <f t="shared" si="34"/>
        <v>0</v>
      </c>
    </row>
    <row r="375" spans="1:253" ht="25">
      <c r="A375" s="453"/>
      <c r="B375" s="561" t="s">
        <v>1650</v>
      </c>
      <c r="C375" s="559" t="s">
        <v>1469</v>
      </c>
      <c r="D375" s="540">
        <f t="shared" si="39"/>
        <v>24</v>
      </c>
      <c r="E375" s="523"/>
      <c r="F375" s="448">
        <f t="shared" si="34"/>
        <v>0</v>
      </c>
    </row>
    <row r="376" spans="1:253">
      <c r="A376" s="453"/>
      <c r="B376" s="561" t="s">
        <v>1640</v>
      </c>
      <c r="C376" s="559" t="s">
        <v>1469</v>
      </c>
      <c r="D376" s="540">
        <f t="shared" si="39"/>
        <v>12</v>
      </c>
      <c r="E376" s="523"/>
      <c r="F376" s="448">
        <f t="shared" si="34"/>
        <v>0</v>
      </c>
    </row>
    <row r="377" spans="1:253" ht="37.5">
      <c r="A377" s="491"/>
      <c r="B377" s="562" t="s">
        <v>1629</v>
      </c>
      <c r="C377" s="563"/>
      <c r="D377" s="564"/>
      <c r="E377" s="544"/>
      <c r="F377" s="565"/>
    </row>
    <row r="378" spans="1:253">
      <c r="A378" s="566"/>
      <c r="B378" s="567"/>
      <c r="C378" s="568"/>
      <c r="D378" s="569"/>
      <c r="E378" s="544"/>
      <c r="F378" s="570"/>
    </row>
    <row r="379" spans="1:253">
      <c r="A379" s="545">
        <v>4</v>
      </c>
      <c r="B379" s="571" t="s">
        <v>1651</v>
      </c>
      <c r="C379" s="547"/>
      <c r="D379" s="548"/>
      <c r="E379" s="549"/>
      <c r="F379" s="550"/>
    </row>
    <row r="380" spans="1:253">
      <c r="A380" s="491"/>
      <c r="B380" s="551" t="s">
        <v>1652</v>
      </c>
      <c r="C380" s="552"/>
      <c r="D380" s="553"/>
      <c r="E380" s="554"/>
      <c r="F380" s="536"/>
    </row>
    <row r="381" spans="1:253" s="515" customFormat="1" ht="25">
      <c r="A381" s="572"/>
      <c r="B381" s="573" t="s">
        <v>1653</v>
      </c>
      <c r="C381" s="574" t="s">
        <v>5</v>
      </c>
      <c r="D381" s="575">
        <v>9</v>
      </c>
      <c r="E381" s="523"/>
      <c r="F381" s="448">
        <f t="shared" ref="F381" si="40">D381*E381</f>
        <v>0</v>
      </c>
      <c r="G381" s="411"/>
      <c r="H381" s="411"/>
      <c r="I381" s="411"/>
      <c r="J381" s="411"/>
      <c r="K381" s="411"/>
      <c r="L381" s="411"/>
      <c r="M381" s="411"/>
      <c r="N381" s="411"/>
      <c r="O381" s="411"/>
      <c r="P381" s="411"/>
      <c r="Q381" s="411"/>
      <c r="R381" s="411"/>
      <c r="S381" s="411"/>
      <c r="T381" s="411"/>
      <c r="U381" s="411"/>
      <c r="V381" s="411"/>
      <c r="W381" s="411"/>
      <c r="X381" s="411"/>
      <c r="Y381" s="411"/>
      <c r="Z381" s="411"/>
      <c r="AA381" s="411"/>
      <c r="AB381" s="411"/>
      <c r="AC381" s="411"/>
      <c r="AD381" s="411"/>
      <c r="AE381" s="411"/>
      <c r="AF381" s="411"/>
      <c r="AG381" s="411"/>
      <c r="AH381" s="411"/>
      <c r="AI381" s="411"/>
      <c r="AJ381" s="411"/>
      <c r="AK381" s="411"/>
      <c r="AL381" s="411"/>
      <c r="AM381" s="411"/>
      <c r="AN381" s="411"/>
      <c r="AO381" s="411"/>
      <c r="AP381" s="411"/>
      <c r="AQ381" s="411"/>
      <c r="AR381" s="411"/>
      <c r="AS381" s="411"/>
      <c r="AT381" s="411"/>
      <c r="AU381" s="411"/>
      <c r="AV381" s="411"/>
      <c r="AW381" s="411"/>
      <c r="AX381" s="411"/>
      <c r="AY381" s="411"/>
      <c r="AZ381" s="411"/>
      <c r="BA381" s="411"/>
      <c r="BB381" s="411"/>
      <c r="BC381" s="411"/>
      <c r="BD381" s="411"/>
      <c r="BE381" s="411"/>
      <c r="BF381" s="411"/>
      <c r="BG381" s="411"/>
      <c r="BH381" s="411"/>
      <c r="BI381" s="411"/>
      <c r="BJ381" s="411"/>
      <c r="BK381" s="411"/>
      <c r="BL381" s="411"/>
      <c r="BM381" s="411"/>
      <c r="BN381" s="411"/>
      <c r="BO381" s="411"/>
      <c r="BP381" s="411"/>
      <c r="BQ381" s="411"/>
      <c r="BR381" s="411"/>
      <c r="BS381" s="411"/>
      <c r="BT381" s="411"/>
      <c r="BU381" s="411"/>
      <c r="BV381" s="411"/>
      <c r="BW381" s="411"/>
      <c r="BX381" s="411"/>
      <c r="BY381" s="411"/>
      <c r="BZ381" s="411"/>
      <c r="CA381" s="411"/>
      <c r="CB381" s="411"/>
      <c r="CC381" s="411"/>
      <c r="CD381" s="411"/>
      <c r="CE381" s="411"/>
      <c r="CF381" s="411"/>
      <c r="CG381" s="411"/>
      <c r="CH381" s="411"/>
      <c r="CI381" s="411"/>
      <c r="CJ381" s="411"/>
      <c r="CK381" s="411"/>
      <c r="CL381" s="411"/>
      <c r="CM381" s="411"/>
      <c r="CN381" s="411"/>
      <c r="CO381" s="411"/>
      <c r="CP381" s="411"/>
      <c r="CQ381" s="411"/>
      <c r="CR381" s="411"/>
      <c r="CS381" s="411"/>
      <c r="CT381" s="411"/>
      <c r="CU381" s="411"/>
      <c r="CV381" s="411"/>
      <c r="CW381" s="411"/>
      <c r="CX381" s="411"/>
      <c r="CY381" s="411"/>
      <c r="CZ381" s="411"/>
      <c r="DA381" s="411"/>
      <c r="DB381" s="411"/>
      <c r="DC381" s="411"/>
      <c r="DD381" s="411"/>
      <c r="DE381" s="411"/>
      <c r="DF381" s="411"/>
      <c r="DG381" s="411"/>
      <c r="DH381" s="411"/>
      <c r="DI381" s="411"/>
      <c r="DJ381" s="411"/>
      <c r="DK381" s="411"/>
      <c r="DL381" s="411"/>
      <c r="DM381" s="411"/>
      <c r="DN381" s="411"/>
      <c r="DO381" s="411"/>
      <c r="DP381" s="411"/>
      <c r="DQ381" s="411"/>
      <c r="DR381" s="411"/>
      <c r="DS381" s="411"/>
      <c r="DT381" s="411"/>
      <c r="DU381" s="411"/>
      <c r="DV381" s="411"/>
      <c r="DW381" s="411"/>
      <c r="DX381" s="411"/>
      <c r="DY381" s="411"/>
      <c r="DZ381" s="411"/>
      <c r="EA381" s="411"/>
      <c r="EB381" s="411"/>
      <c r="EC381" s="411"/>
      <c r="ED381" s="411"/>
      <c r="EE381" s="411"/>
      <c r="EF381" s="411"/>
      <c r="EG381" s="411"/>
      <c r="EH381" s="411"/>
      <c r="EI381" s="411"/>
      <c r="EJ381" s="411"/>
      <c r="EK381" s="411"/>
      <c r="EL381" s="411"/>
      <c r="EM381" s="411"/>
      <c r="EN381" s="411"/>
      <c r="EO381" s="411"/>
      <c r="EP381" s="411"/>
      <c r="EQ381" s="411"/>
      <c r="ER381" s="411"/>
      <c r="ES381" s="411"/>
      <c r="ET381" s="411"/>
      <c r="EU381" s="411"/>
      <c r="EV381" s="411"/>
      <c r="EW381" s="411"/>
      <c r="EX381" s="411"/>
      <c r="EY381" s="411"/>
      <c r="EZ381" s="411"/>
      <c r="FA381" s="411"/>
      <c r="FB381" s="411"/>
      <c r="FC381" s="411"/>
      <c r="FD381" s="411"/>
      <c r="FE381" s="411"/>
      <c r="FF381" s="411"/>
      <c r="FG381" s="411"/>
      <c r="FH381" s="411"/>
      <c r="FI381" s="411"/>
      <c r="FJ381" s="411"/>
      <c r="FK381" s="411"/>
      <c r="FL381" s="411"/>
      <c r="FM381" s="411"/>
      <c r="FN381" s="411"/>
      <c r="FO381" s="411"/>
      <c r="FP381" s="411"/>
      <c r="FQ381" s="411"/>
      <c r="FR381" s="411"/>
      <c r="FS381" s="411"/>
      <c r="FT381" s="411"/>
      <c r="FU381" s="411"/>
      <c r="FV381" s="411"/>
      <c r="FW381" s="411"/>
      <c r="FX381" s="411"/>
      <c r="FY381" s="411"/>
      <c r="FZ381" s="411"/>
      <c r="GA381" s="411"/>
      <c r="GB381" s="411"/>
      <c r="GC381" s="411"/>
      <c r="GD381" s="411"/>
      <c r="GE381" s="411"/>
      <c r="GF381" s="411"/>
      <c r="GG381" s="411"/>
      <c r="GH381" s="411"/>
      <c r="GI381" s="411"/>
      <c r="GJ381" s="411"/>
      <c r="GK381" s="411"/>
      <c r="GL381" s="411"/>
      <c r="GM381" s="411"/>
      <c r="GN381" s="411"/>
      <c r="GO381" s="411"/>
      <c r="GP381" s="411"/>
      <c r="GQ381" s="411"/>
      <c r="GR381" s="411"/>
      <c r="GS381" s="411"/>
      <c r="GT381" s="411"/>
      <c r="GU381" s="411"/>
      <c r="GV381" s="411"/>
      <c r="GW381" s="411"/>
      <c r="GX381" s="411"/>
      <c r="GY381" s="411"/>
      <c r="GZ381" s="411"/>
      <c r="HA381" s="411"/>
      <c r="HB381" s="411"/>
      <c r="HC381" s="411"/>
      <c r="HD381" s="411"/>
      <c r="HE381" s="411"/>
      <c r="HF381" s="411"/>
      <c r="HG381" s="411"/>
      <c r="HH381" s="411"/>
      <c r="HI381" s="411"/>
      <c r="HJ381" s="411"/>
      <c r="HK381" s="411"/>
      <c r="HL381" s="411"/>
      <c r="HM381" s="411"/>
      <c r="HN381" s="411"/>
      <c r="HO381" s="411"/>
      <c r="HP381" s="411"/>
      <c r="HQ381" s="411"/>
      <c r="HR381" s="411"/>
      <c r="HS381" s="411"/>
      <c r="HT381" s="411"/>
      <c r="HU381" s="411"/>
      <c r="HV381" s="411"/>
      <c r="HW381" s="411"/>
      <c r="HX381" s="411"/>
      <c r="HY381" s="411"/>
      <c r="HZ381" s="411"/>
      <c r="IA381" s="411"/>
      <c r="IB381" s="411"/>
      <c r="IC381" s="411"/>
      <c r="ID381" s="411"/>
      <c r="IE381" s="411"/>
      <c r="IF381" s="411"/>
      <c r="IG381" s="411"/>
      <c r="IH381" s="411"/>
      <c r="II381" s="411"/>
      <c r="IJ381" s="411"/>
      <c r="IK381" s="411"/>
      <c r="IL381" s="411"/>
      <c r="IM381" s="411"/>
      <c r="IN381" s="411"/>
      <c r="IO381" s="411"/>
      <c r="IP381" s="411"/>
      <c r="IQ381" s="411"/>
      <c r="IR381" s="411"/>
      <c r="IS381" s="411"/>
    </row>
    <row r="382" spans="1:253">
      <c r="A382" s="491"/>
      <c r="B382" s="551" t="s">
        <v>1654</v>
      </c>
      <c r="C382" s="552"/>
      <c r="D382" s="553"/>
      <c r="E382" s="554"/>
      <c r="F382" s="536"/>
    </row>
    <row r="383" spans="1:253" s="515" customFormat="1" ht="13">
      <c r="A383" s="572"/>
      <c r="B383" s="573" t="s">
        <v>1655</v>
      </c>
      <c r="C383" s="574" t="s">
        <v>5</v>
      </c>
      <c r="D383" s="575">
        <f>D381</f>
        <v>9</v>
      </c>
      <c r="E383" s="523"/>
      <c r="F383" s="448">
        <f t="shared" ref="F383" si="41">D383*E383</f>
        <v>0</v>
      </c>
      <c r="G383" s="411"/>
      <c r="H383" s="411"/>
      <c r="I383" s="411"/>
      <c r="J383" s="411"/>
      <c r="K383" s="411"/>
      <c r="L383" s="411"/>
      <c r="M383" s="411"/>
      <c r="N383" s="411"/>
      <c r="O383" s="411"/>
      <c r="P383" s="411"/>
      <c r="Q383" s="411"/>
      <c r="R383" s="411"/>
      <c r="S383" s="411"/>
      <c r="T383" s="411"/>
      <c r="U383" s="411"/>
      <c r="V383" s="411"/>
      <c r="W383" s="411"/>
      <c r="X383" s="411"/>
      <c r="Y383" s="411"/>
      <c r="Z383" s="411"/>
      <c r="AA383" s="411"/>
      <c r="AB383" s="411"/>
      <c r="AC383" s="411"/>
      <c r="AD383" s="411"/>
      <c r="AE383" s="411"/>
      <c r="AF383" s="411"/>
      <c r="AG383" s="411"/>
      <c r="AH383" s="411"/>
      <c r="AI383" s="411"/>
      <c r="AJ383" s="411"/>
      <c r="AK383" s="411"/>
      <c r="AL383" s="411"/>
      <c r="AM383" s="411"/>
      <c r="AN383" s="411"/>
      <c r="AO383" s="411"/>
      <c r="AP383" s="411"/>
      <c r="AQ383" s="411"/>
      <c r="AR383" s="411"/>
      <c r="AS383" s="411"/>
      <c r="AT383" s="411"/>
      <c r="AU383" s="411"/>
      <c r="AV383" s="411"/>
      <c r="AW383" s="411"/>
      <c r="AX383" s="411"/>
      <c r="AY383" s="411"/>
      <c r="AZ383" s="411"/>
      <c r="BA383" s="411"/>
      <c r="BB383" s="411"/>
      <c r="BC383" s="411"/>
      <c r="BD383" s="411"/>
      <c r="BE383" s="411"/>
      <c r="BF383" s="411"/>
      <c r="BG383" s="411"/>
      <c r="BH383" s="411"/>
      <c r="BI383" s="411"/>
      <c r="BJ383" s="411"/>
      <c r="BK383" s="411"/>
      <c r="BL383" s="411"/>
      <c r="BM383" s="411"/>
      <c r="BN383" s="411"/>
      <c r="BO383" s="411"/>
      <c r="BP383" s="411"/>
      <c r="BQ383" s="411"/>
      <c r="BR383" s="411"/>
      <c r="BS383" s="411"/>
      <c r="BT383" s="411"/>
      <c r="BU383" s="411"/>
      <c r="BV383" s="411"/>
      <c r="BW383" s="411"/>
      <c r="BX383" s="411"/>
      <c r="BY383" s="411"/>
      <c r="BZ383" s="411"/>
      <c r="CA383" s="411"/>
      <c r="CB383" s="411"/>
      <c r="CC383" s="411"/>
      <c r="CD383" s="411"/>
      <c r="CE383" s="411"/>
      <c r="CF383" s="411"/>
      <c r="CG383" s="411"/>
      <c r="CH383" s="411"/>
      <c r="CI383" s="411"/>
      <c r="CJ383" s="411"/>
      <c r="CK383" s="411"/>
      <c r="CL383" s="411"/>
      <c r="CM383" s="411"/>
      <c r="CN383" s="411"/>
      <c r="CO383" s="411"/>
      <c r="CP383" s="411"/>
      <c r="CQ383" s="411"/>
      <c r="CR383" s="411"/>
      <c r="CS383" s="411"/>
      <c r="CT383" s="411"/>
      <c r="CU383" s="411"/>
      <c r="CV383" s="411"/>
      <c r="CW383" s="411"/>
      <c r="CX383" s="411"/>
      <c r="CY383" s="411"/>
      <c r="CZ383" s="411"/>
      <c r="DA383" s="411"/>
      <c r="DB383" s="411"/>
      <c r="DC383" s="411"/>
      <c r="DD383" s="411"/>
      <c r="DE383" s="411"/>
      <c r="DF383" s="411"/>
      <c r="DG383" s="411"/>
      <c r="DH383" s="411"/>
      <c r="DI383" s="411"/>
      <c r="DJ383" s="411"/>
      <c r="DK383" s="411"/>
      <c r="DL383" s="411"/>
      <c r="DM383" s="411"/>
      <c r="DN383" s="411"/>
      <c r="DO383" s="411"/>
      <c r="DP383" s="411"/>
      <c r="DQ383" s="411"/>
      <c r="DR383" s="411"/>
      <c r="DS383" s="411"/>
      <c r="DT383" s="411"/>
      <c r="DU383" s="411"/>
      <c r="DV383" s="411"/>
      <c r="DW383" s="411"/>
      <c r="DX383" s="411"/>
      <c r="DY383" s="411"/>
      <c r="DZ383" s="411"/>
      <c r="EA383" s="411"/>
      <c r="EB383" s="411"/>
      <c r="EC383" s="411"/>
      <c r="ED383" s="411"/>
      <c r="EE383" s="411"/>
      <c r="EF383" s="411"/>
      <c r="EG383" s="411"/>
      <c r="EH383" s="411"/>
      <c r="EI383" s="411"/>
      <c r="EJ383" s="411"/>
      <c r="EK383" s="411"/>
      <c r="EL383" s="411"/>
      <c r="EM383" s="411"/>
      <c r="EN383" s="411"/>
      <c r="EO383" s="411"/>
      <c r="EP383" s="411"/>
      <c r="EQ383" s="411"/>
      <c r="ER383" s="411"/>
      <c r="ES383" s="411"/>
      <c r="ET383" s="411"/>
      <c r="EU383" s="411"/>
      <c r="EV383" s="411"/>
      <c r="EW383" s="411"/>
      <c r="EX383" s="411"/>
      <c r="EY383" s="411"/>
      <c r="EZ383" s="411"/>
      <c r="FA383" s="411"/>
      <c r="FB383" s="411"/>
      <c r="FC383" s="411"/>
      <c r="FD383" s="411"/>
      <c r="FE383" s="411"/>
      <c r="FF383" s="411"/>
      <c r="FG383" s="411"/>
      <c r="FH383" s="411"/>
      <c r="FI383" s="411"/>
      <c r="FJ383" s="411"/>
      <c r="FK383" s="411"/>
      <c r="FL383" s="411"/>
      <c r="FM383" s="411"/>
      <c r="FN383" s="411"/>
      <c r="FO383" s="411"/>
      <c r="FP383" s="411"/>
      <c r="FQ383" s="411"/>
      <c r="FR383" s="411"/>
      <c r="FS383" s="411"/>
      <c r="FT383" s="411"/>
      <c r="FU383" s="411"/>
      <c r="FV383" s="411"/>
      <c r="FW383" s="411"/>
      <c r="FX383" s="411"/>
      <c r="FY383" s="411"/>
      <c r="FZ383" s="411"/>
      <c r="GA383" s="411"/>
      <c r="GB383" s="411"/>
      <c r="GC383" s="411"/>
      <c r="GD383" s="411"/>
      <c r="GE383" s="411"/>
      <c r="GF383" s="411"/>
      <c r="GG383" s="411"/>
      <c r="GH383" s="411"/>
      <c r="GI383" s="411"/>
      <c r="GJ383" s="411"/>
      <c r="GK383" s="411"/>
      <c r="GL383" s="411"/>
      <c r="GM383" s="411"/>
      <c r="GN383" s="411"/>
      <c r="GO383" s="411"/>
      <c r="GP383" s="411"/>
      <c r="GQ383" s="411"/>
      <c r="GR383" s="411"/>
      <c r="GS383" s="411"/>
      <c r="GT383" s="411"/>
      <c r="GU383" s="411"/>
      <c r="GV383" s="411"/>
      <c r="GW383" s="411"/>
      <c r="GX383" s="411"/>
      <c r="GY383" s="411"/>
      <c r="GZ383" s="411"/>
      <c r="HA383" s="411"/>
      <c r="HB383" s="411"/>
      <c r="HC383" s="411"/>
      <c r="HD383" s="411"/>
      <c r="HE383" s="411"/>
      <c r="HF383" s="411"/>
      <c r="HG383" s="411"/>
      <c r="HH383" s="411"/>
      <c r="HI383" s="411"/>
      <c r="HJ383" s="411"/>
      <c r="HK383" s="411"/>
      <c r="HL383" s="411"/>
      <c r="HM383" s="411"/>
      <c r="HN383" s="411"/>
      <c r="HO383" s="411"/>
      <c r="HP383" s="411"/>
      <c r="HQ383" s="411"/>
      <c r="HR383" s="411"/>
      <c r="HS383" s="411"/>
      <c r="HT383" s="411"/>
      <c r="HU383" s="411"/>
      <c r="HV383" s="411"/>
      <c r="HW383" s="411"/>
      <c r="HX383" s="411"/>
      <c r="HY383" s="411"/>
      <c r="HZ383" s="411"/>
      <c r="IA383" s="411"/>
      <c r="IB383" s="411"/>
      <c r="IC383" s="411"/>
      <c r="ID383" s="411"/>
      <c r="IE383" s="411"/>
      <c r="IF383" s="411"/>
      <c r="IG383" s="411"/>
      <c r="IH383" s="411"/>
      <c r="II383" s="411"/>
      <c r="IJ383" s="411"/>
      <c r="IK383" s="411"/>
      <c r="IL383" s="411"/>
      <c r="IM383" s="411"/>
      <c r="IN383" s="411"/>
      <c r="IO383" s="411"/>
      <c r="IP383" s="411"/>
      <c r="IQ383" s="411"/>
      <c r="IR383" s="411"/>
      <c r="IS383" s="411"/>
    </row>
    <row r="384" spans="1:253" ht="37.5">
      <c r="A384" s="491"/>
      <c r="B384" s="562" t="s">
        <v>1629</v>
      </c>
      <c r="C384" s="563"/>
      <c r="D384" s="564"/>
      <c r="E384" s="544"/>
      <c r="F384" s="565"/>
    </row>
    <row r="385" spans="1:253" s="515" customFormat="1" ht="13">
      <c r="A385" s="576"/>
      <c r="B385" s="577"/>
      <c r="C385" s="578"/>
      <c r="D385" s="578"/>
      <c r="E385" s="579"/>
      <c r="F385" s="580"/>
    </row>
    <row r="386" spans="1:253">
      <c r="A386" s="545">
        <v>5</v>
      </c>
      <c r="B386" s="571" t="s">
        <v>1656</v>
      </c>
      <c r="C386" s="547"/>
      <c r="D386" s="548"/>
      <c r="E386" s="549"/>
      <c r="F386" s="550"/>
    </row>
    <row r="387" spans="1:253">
      <c r="A387" s="491"/>
      <c r="B387" s="551" t="s">
        <v>1657</v>
      </c>
      <c r="C387" s="552"/>
      <c r="D387" s="553"/>
      <c r="E387" s="554"/>
      <c r="F387" s="536"/>
    </row>
    <row r="388" spans="1:253" s="515" customFormat="1" ht="25">
      <c r="A388" s="572"/>
      <c r="B388" s="573" t="s">
        <v>1658</v>
      </c>
      <c r="C388" s="574" t="s">
        <v>5</v>
      </c>
      <c r="D388" s="575">
        <v>50</v>
      </c>
      <c r="E388" s="523"/>
      <c r="F388" s="448">
        <f t="shared" ref="F388:F389" si="42">D388*E388</f>
        <v>0</v>
      </c>
      <c r="G388" s="411"/>
      <c r="H388" s="411"/>
      <c r="I388" s="411"/>
      <c r="J388" s="411"/>
      <c r="K388" s="411"/>
      <c r="L388" s="411"/>
      <c r="M388" s="411"/>
      <c r="N388" s="411"/>
      <c r="O388" s="411"/>
      <c r="P388" s="411"/>
      <c r="Q388" s="411"/>
      <c r="R388" s="411"/>
      <c r="S388" s="411"/>
      <c r="T388" s="411"/>
      <c r="U388" s="411"/>
      <c r="V388" s="411"/>
      <c r="W388" s="411"/>
      <c r="X388" s="411"/>
      <c r="Y388" s="411"/>
      <c r="Z388" s="411"/>
      <c r="AA388" s="411"/>
      <c r="AB388" s="411"/>
      <c r="AC388" s="411"/>
      <c r="AD388" s="411"/>
      <c r="AE388" s="411"/>
      <c r="AF388" s="411"/>
      <c r="AG388" s="411"/>
      <c r="AH388" s="411"/>
      <c r="AI388" s="411"/>
      <c r="AJ388" s="411"/>
      <c r="AK388" s="411"/>
      <c r="AL388" s="411"/>
      <c r="AM388" s="411"/>
      <c r="AN388" s="411"/>
      <c r="AO388" s="411"/>
      <c r="AP388" s="411"/>
      <c r="AQ388" s="411"/>
      <c r="AR388" s="411"/>
      <c r="AS388" s="411"/>
      <c r="AT388" s="411"/>
      <c r="AU388" s="411"/>
      <c r="AV388" s="411"/>
      <c r="AW388" s="411"/>
      <c r="AX388" s="411"/>
      <c r="AY388" s="411"/>
      <c r="AZ388" s="411"/>
      <c r="BA388" s="411"/>
      <c r="BB388" s="411"/>
      <c r="BC388" s="411"/>
      <c r="BD388" s="411"/>
      <c r="BE388" s="411"/>
      <c r="BF388" s="411"/>
      <c r="BG388" s="411"/>
      <c r="BH388" s="411"/>
      <c r="BI388" s="411"/>
      <c r="BJ388" s="411"/>
      <c r="BK388" s="411"/>
      <c r="BL388" s="411"/>
      <c r="BM388" s="411"/>
      <c r="BN388" s="411"/>
      <c r="BO388" s="411"/>
      <c r="BP388" s="411"/>
      <c r="BQ388" s="411"/>
      <c r="BR388" s="411"/>
      <c r="BS388" s="411"/>
      <c r="BT388" s="411"/>
      <c r="BU388" s="411"/>
      <c r="BV388" s="411"/>
      <c r="BW388" s="411"/>
      <c r="BX388" s="411"/>
      <c r="BY388" s="411"/>
      <c r="BZ388" s="411"/>
      <c r="CA388" s="411"/>
      <c r="CB388" s="411"/>
      <c r="CC388" s="411"/>
      <c r="CD388" s="411"/>
      <c r="CE388" s="411"/>
      <c r="CF388" s="411"/>
      <c r="CG388" s="411"/>
      <c r="CH388" s="411"/>
      <c r="CI388" s="411"/>
      <c r="CJ388" s="411"/>
      <c r="CK388" s="411"/>
      <c r="CL388" s="411"/>
      <c r="CM388" s="411"/>
      <c r="CN388" s="411"/>
      <c r="CO388" s="411"/>
      <c r="CP388" s="411"/>
      <c r="CQ388" s="411"/>
      <c r="CR388" s="411"/>
      <c r="CS388" s="411"/>
      <c r="CT388" s="411"/>
      <c r="CU388" s="411"/>
      <c r="CV388" s="411"/>
      <c r="CW388" s="411"/>
      <c r="CX388" s="411"/>
      <c r="CY388" s="411"/>
      <c r="CZ388" s="411"/>
      <c r="DA388" s="411"/>
      <c r="DB388" s="411"/>
      <c r="DC388" s="411"/>
      <c r="DD388" s="411"/>
      <c r="DE388" s="411"/>
      <c r="DF388" s="411"/>
      <c r="DG388" s="411"/>
      <c r="DH388" s="411"/>
      <c r="DI388" s="411"/>
      <c r="DJ388" s="411"/>
      <c r="DK388" s="411"/>
      <c r="DL388" s="411"/>
      <c r="DM388" s="411"/>
      <c r="DN388" s="411"/>
      <c r="DO388" s="411"/>
      <c r="DP388" s="411"/>
      <c r="DQ388" s="411"/>
      <c r="DR388" s="411"/>
      <c r="DS388" s="411"/>
      <c r="DT388" s="411"/>
      <c r="DU388" s="411"/>
      <c r="DV388" s="411"/>
      <c r="DW388" s="411"/>
      <c r="DX388" s="411"/>
      <c r="DY388" s="411"/>
      <c r="DZ388" s="411"/>
      <c r="EA388" s="411"/>
      <c r="EB388" s="411"/>
      <c r="EC388" s="411"/>
      <c r="ED388" s="411"/>
      <c r="EE388" s="411"/>
      <c r="EF388" s="411"/>
      <c r="EG388" s="411"/>
      <c r="EH388" s="411"/>
      <c r="EI388" s="411"/>
      <c r="EJ388" s="411"/>
      <c r="EK388" s="411"/>
      <c r="EL388" s="411"/>
      <c r="EM388" s="411"/>
      <c r="EN388" s="411"/>
      <c r="EO388" s="411"/>
      <c r="EP388" s="411"/>
      <c r="EQ388" s="411"/>
      <c r="ER388" s="411"/>
      <c r="ES388" s="411"/>
      <c r="ET388" s="411"/>
      <c r="EU388" s="411"/>
      <c r="EV388" s="411"/>
      <c r="EW388" s="411"/>
      <c r="EX388" s="411"/>
      <c r="EY388" s="411"/>
      <c r="EZ388" s="411"/>
      <c r="FA388" s="411"/>
      <c r="FB388" s="411"/>
      <c r="FC388" s="411"/>
      <c r="FD388" s="411"/>
      <c r="FE388" s="411"/>
      <c r="FF388" s="411"/>
      <c r="FG388" s="411"/>
      <c r="FH388" s="411"/>
      <c r="FI388" s="411"/>
      <c r="FJ388" s="411"/>
      <c r="FK388" s="411"/>
      <c r="FL388" s="411"/>
      <c r="FM388" s="411"/>
      <c r="FN388" s="411"/>
      <c r="FO388" s="411"/>
      <c r="FP388" s="411"/>
      <c r="FQ388" s="411"/>
      <c r="FR388" s="411"/>
      <c r="FS388" s="411"/>
      <c r="FT388" s="411"/>
      <c r="FU388" s="411"/>
      <c r="FV388" s="411"/>
      <c r="FW388" s="411"/>
      <c r="FX388" s="411"/>
      <c r="FY388" s="411"/>
      <c r="FZ388" s="411"/>
      <c r="GA388" s="411"/>
      <c r="GB388" s="411"/>
      <c r="GC388" s="411"/>
      <c r="GD388" s="411"/>
      <c r="GE388" s="411"/>
      <c r="GF388" s="411"/>
      <c r="GG388" s="411"/>
      <c r="GH388" s="411"/>
      <c r="GI388" s="411"/>
      <c r="GJ388" s="411"/>
      <c r="GK388" s="411"/>
      <c r="GL388" s="411"/>
      <c r="GM388" s="411"/>
      <c r="GN388" s="411"/>
      <c r="GO388" s="411"/>
      <c r="GP388" s="411"/>
      <c r="GQ388" s="411"/>
      <c r="GR388" s="411"/>
      <c r="GS388" s="411"/>
      <c r="GT388" s="411"/>
      <c r="GU388" s="411"/>
      <c r="GV388" s="411"/>
      <c r="GW388" s="411"/>
      <c r="GX388" s="411"/>
      <c r="GY388" s="411"/>
      <c r="GZ388" s="411"/>
      <c r="HA388" s="411"/>
      <c r="HB388" s="411"/>
      <c r="HC388" s="411"/>
      <c r="HD388" s="411"/>
      <c r="HE388" s="411"/>
      <c r="HF388" s="411"/>
      <c r="HG388" s="411"/>
      <c r="HH388" s="411"/>
      <c r="HI388" s="411"/>
      <c r="HJ388" s="411"/>
      <c r="HK388" s="411"/>
      <c r="HL388" s="411"/>
      <c r="HM388" s="411"/>
      <c r="HN388" s="411"/>
      <c r="HO388" s="411"/>
      <c r="HP388" s="411"/>
      <c r="HQ388" s="411"/>
      <c r="HR388" s="411"/>
      <c r="HS388" s="411"/>
      <c r="HT388" s="411"/>
      <c r="HU388" s="411"/>
      <c r="HV388" s="411"/>
      <c r="HW388" s="411"/>
      <c r="HX388" s="411"/>
      <c r="HY388" s="411"/>
      <c r="HZ388" s="411"/>
      <c r="IA388" s="411"/>
      <c r="IB388" s="411"/>
      <c r="IC388" s="411"/>
      <c r="ID388" s="411"/>
      <c r="IE388" s="411"/>
      <c r="IF388" s="411"/>
      <c r="IG388" s="411"/>
      <c r="IH388" s="411"/>
      <c r="II388" s="411"/>
      <c r="IJ388" s="411"/>
      <c r="IK388" s="411"/>
      <c r="IL388" s="411"/>
      <c r="IM388" s="411"/>
      <c r="IN388" s="411"/>
      <c r="IO388" s="411"/>
      <c r="IP388" s="411"/>
      <c r="IQ388" s="411"/>
      <c r="IR388" s="411"/>
      <c r="IS388" s="411"/>
    </row>
    <row r="389" spans="1:253" s="515" customFormat="1" ht="25">
      <c r="A389" s="572"/>
      <c r="B389" s="573" t="s">
        <v>1659</v>
      </c>
      <c r="C389" s="574" t="s">
        <v>5</v>
      </c>
      <c r="D389" s="575">
        <v>300</v>
      </c>
      <c r="E389" s="523"/>
      <c r="F389" s="448">
        <f t="shared" si="42"/>
        <v>0</v>
      </c>
      <c r="G389" s="411"/>
      <c r="H389" s="411"/>
      <c r="I389" s="411"/>
      <c r="J389" s="411"/>
      <c r="K389" s="411"/>
      <c r="L389" s="411"/>
      <c r="M389" s="411"/>
      <c r="N389" s="411"/>
      <c r="O389" s="411"/>
      <c r="P389" s="411"/>
      <c r="Q389" s="411"/>
      <c r="R389" s="411"/>
      <c r="S389" s="411"/>
      <c r="T389" s="411"/>
      <c r="U389" s="411"/>
      <c r="V389" s="411"/>
      <c r="W389" s="411"/>
      <c r="X389" s="411"/>
      <c r="Y389" s="411"/>
      <c r="Z389" s="411"/>
      <c r="AA389" s="411"/>
      <c r="AB389" s="411"/>
      <c r="AC389" s="411"/>
      <c r="AD389" s="411"/>
      <c r="AE389" s="411"/>
      <c r="AF389" s="411"/>
      <c r="AG389" s="411"/>
      <c r="AH389" s="411"/>
      <c r="AI389" s="411"/>
      <c r="AJ389" s="411"/>
      <c r="AK389" s="411"/>
      <c r="AL389" s="411"/>
      <c r="AM389" s="411"/>
      <c r="AN389" s="411"/>
      <c r="AO389" s="411"/>
      <c r="AP389" s="411"/>
      <c r="AQ389" s="411"/>
      <c r="AR389" s="411"/>
      <c r="AS389" s="411"/>
      <c r="AT389" s="411"/>
      <c r="AU389" s="411"/>
      <c r="AV389" s="411"/>
      <c r="AW389" s="411"/>
      <c r="AX389" s="411"/>
      <c r="AY389" s="411"/>
      <c r="AZ389" s="411"/>
      <c r="BA389" s="411"/>
      <c r="BB389" s="411"/>
      <c r="BC389" s="411"/>
      <c r="BD389" s="411"/>
      <c r="BE389" s="411"/>
      <c r="BF389" s="411"/>
      <c r="BG389" s="411"/>
      <c r="BH389" s="411"/>
      <c r="BI389" s="411"/>
      <c r="BJ389" s="411"/>
      <c r="BK389" s="411"/>
      <c r="BL389" s="411"/>
      <c r="BM389" s="411"/>
      <c r="BN389" s="411"/>
      <c r="BO389" s="411"/>
      <c r="BP389" s="411"/>
      <c r="BQ389" s="411"/>
      <c r="BR389" s="411"/>
      <c r="BS389" s="411"/>
      <c r="BT389" s="411"/>
      <c r="BU389" s="411"/>
      <c r="BV389" s="411"/>
      <c r="BW389" s="411"/>
      <c r="BX389" s="411"/>
      <c r="BY389" s="411"/>
      <c r="BZ389" s="411"/>
      <c r="CA389" s="411"/>
      <c r="CB389" s="411"/>
      <c r="CC389" s="411"/>
      <c r="CD389" s="411"/>
      <c r="CE389" s="411"/>
      <c r="CF389" s="411"/>
      <c r="CG389" s="411"/>
      <c r="CH389" s="411"/>
      <c r="CI389" s="411"/>
      <c r="CJ389" s="411"/>
      <c r="CK389" s="411"/>
      <c r="CL389" s="411"/>
      <c r="CM389" s="411"/>
      <c r="CN389" s="411"/>
      <c r="CO389" s="411"/>
      <c r="CP389" s="411"/>
      <c r="CQ389" s="411"/>
      <c r="CR389" s="411"/>
      <c r="CS389" s="411"/>
      <c r="CT389" s="411"/>
      <c r="CU389" s="411"/>
      <c r="CV389" s="411"/>
      <c r="CW389" s="411"/>
      <c r="CX389" s="411"/>
      <c r="CY389" s="411"/>
      <c r="CZ389" s="411"/>
      <c r="DA389" s="411"/>
      <c r="DB389" s="411"/>
      <c r="DC389" s="411"/>
      <c r="DD389" s="411"/>
      <c r="DE389" s="411"/>
      <c r="DF389" s="411"/>
      <c r="DG389" s="411"/>
      <c r="DH389" s="411"/>
      <c r="DI389" s="411"/>
      <c r="DJ389" s="411"/>
      <c r="DK389" s="411"/>
      <c r="DL389" s="411"/>
      <c r="DM389" s="411"/>
      <c r="DN389" s="411"/>
      <c r="DO389" s="411"/>
      <c r="DP389" s="411"/>
      <c r="DQ389" s="411"/>
      <c r="DR389" s="411"/>
      <c r="DS389" s="411"/>
      <c r="DT389" s="411"/>
      <c r="DU389" s="411"/>
      <c r="DV389" s="411"/>
      <c r="DW389" s="411"/>
      <c r="DX389" s="411"/>
      <c r="DY389" s="411"/>
      <c r="DZ389" s="411"/>
      <c r="EA389" s="411"/>
      <c r="EB389" s="411"/>
      <c r="EC389" s="411"/>
      <c r="ED389" s="411"/>
      <c r="EE389" s="411"/>
      <c r="EF389" s="411"/>
      <c r="EG389" s="411"/>
      <c r="EH389" s="411"/>
      <c r="EI389" s="411"/>
      <c r="EJ389" s="411"/>
      <c r="EK389" s="411"/>
      <c r="EL389" s="411"/>
      <c r="EM389" s="411"/>
      <c r="EN389" s="411"/>
      <c r="EO389" s="411"/>
      <c r="EP389" s="411"/>
      <c r="EQ389" s="411"/>
      <c r="ER389" s="411"/>
      <c r="ES389" s="411"/>
      <c r="ET389" s="411"/>
      <c r="EU389" s="411"/>
      <c r="EV389" s="411"/>
      <c r="EW389" s="411"/>
      <c r="EX389" s="411"/>
      <c r="EY389" s="411"/>
      <c r="EZ389" s="411"/>
      <c r="FA389" s="411"/>
      <c r="FB389" s="411"/>
      <c r="FC389" s="411"/>
      <c r="FD389" s="411"/>
      <c r="FE389" s="411"/>
      <c r="FF389" s="411"/>
      <c r="FG389" s="411"/>
      <c r="FH389" s="411"/>
      <c r="FI389" s="411"/>
      <c r="FJ389" s="411"/>
      <c r="FK389" s="411"/>
      <c r="FL389" s="411"/>
      <c r="FM389" s="411"/>
      <c r="FN389" s="411"/>
      <c r="FO389" s="411"/>
      <c r="FP389" s="411"/>
      <c r="FQ389" s="411"/>
      <c r="FR389" s="411"/>
      <c r="FS389" s="411"/>
      <c r="FT389" s="411"/>
      <c r="FU389" s="411"/>
      <c r="FV389" s="411"/>
      <c r="FW389" s="411"/>
      <c r="FX389" s="411"/>
      <c r="FY389" s="411"/>
      <c r="FZ389" s="411"/>
      <c r="GA389" s="411"/>
      <c r="GB389" s="411"/>
      <c r="GC389" s="411"/>
      <c r="GD389" s="411"/>
      <c r="GE389" s="411"/>
      <c r="GF389" s="411"/>
      <c r="GG389" s="411"/>
      <c r="GH389" s="411"/>
      <c r="GI389" s="411"/>
      <c r="GJ389" s="411"/>
      <c r="GK389" s="411"/>
      <c r="GL389" s="411"/>
      <c r="GM389" s="411"/>
      <c r="GN389" s="411"/>
      <c r="GO389" s="411"/>
      <c r="GP389" s="411"/>
      <c r="GQ389" s="411"/>
      <c r="GR389" s="411"/>
      <c r="GS389" s="411"/>
      <c r="GT389" s="411"/>
      <c r="GU389" s="411"/>
      <c r="GV389" s="411"/>
      <c r="GW389" s="411"/>
      <c r="GX389" s="411"/>
      <c r="GY389" s="411"/>
      <c r="GZ389" s="411"/>
      <c r="HA389" s="411"/>
      <c r="HB389" s="411"/>
      <c r="HC389" s="411"/>
      <c r="HD389" s="411"/>
      <c r="HE389" s="411"/>
      <c r="HF389" s="411"/>
      <c r="HG389" s="411"/>
      <c r="HH389" s="411"/>
      <c r="HI389" s="411"/>
      <c r="HJ389" s="411"/>
      <c r="HK389" s="411"/>
      <c r="HL389" s="411"/>
      <c r="HM389" s="411"/>
      <c r="HN389" s="411"/>
      <c r="HO389" s="411"/>
      <c r="HP389" s="411"/>
      <c r="HQ389" s="411"/>
      <c r="HR389" s="411"/>
      <c r="HS389" s="411"/>
      <c r="HT389" s="411"/>
      <c r="HU389" s="411"/>
      <c r="HV389" s="411"/>
      <c r="HW389" s="411"/>
      <c r="HX389" s="411"/>
      <c r="HY389" s="411"/>
      <c r="HZ389" s="411"/>
      <c r="IA389" s="411"/>
      <c r="IB389" s="411"/>
      <c r="IC389" s="411"/>
      <c r="ID389" s="411"/>
      <c r="IE389" s="411"/>
      <c r="IF389" s="411"/>
      <c r="IG389" s="411"/>
      <c r="IH389" s="411"/>
      <c r="II389" s="411"/>
      <c r="IJ389" s="411"/>
      <c r="IK389" s="411"/>
      <c r="IL389" s="411"/>
      <c r="IM389" s="411"/>
      <c r="IN389" s="411"/>
      <c r="IO389" s="411"/>
      <c r="IP389" s="411"/>
      <c r="IQ389" s="411"/>
      <c r="IR389" s="411"/>
      <c r="IS389" s="411"/>
    </row>
    <row r="390" spans="1:253">
      <c r="A390" s="491"/>
      <c r="B390" s="551" t="s">
        <v>1660</v>
      </c>
      <c r="C390" s="552"/>
      <c r="D390" s="553"/>
      <c r="E390" s="554"/>
      <c r="F390" s="536"/>
    </row>
    <row r="391" spans="1:253" s="515" customFormat="1" ht="25">
      <c r="A391" s="572"/>
      <c r="B391" s="573" t="s">
        <v>1661</v>
      </c>
      <c r="C391" s="574" t="s">
        <v>5</v>
      </c>
      <c r="D391" s="575">
        <f>D388</f>
        <v>50</v>
      </c>
      <c r="E391" s="523"/>
      <c r="F391" s="448">
        <f t="shared" ref="F391:F392" si="43">D391*E391</f>
        <v>0</v>
      </c>
      <c r="G391" s="411"/>
      <c r="H391" s="411"/>
      <c r="I391" s="411"/>
      <c r="J391" s="411"/>
      <c r="K391" s="411"/>
      <c r="L391" s="411"/>
      <c r="M391" s="411"/>
      <c r="N391" s="411"/>
      <c r="O391" s="411"/>
      <c r="P391" s="411"/>
      <c r="Q391" s="411"/>
      <c r="R391" s="411"/>
      <c r="S391" s="411"/>
      <c r="T391" s="411"/>
      <c r="U391" s="411"/>
      <c r="V391" s="411"/>
      <c r="W391" s="411"/>
      <c r="X391" s="411"/>
      <c r="Y391" s="411"/>
      <c r="Z391" s="411"/>
      <c r="AA391" s="411"/>
      <c r="AB391" s="411"/>
      <c r="AC391" s="411"/>
      <c r="AD391" s="411"/>
      <c r="AE391" s="411"/>
      <c r="AF391" s="411"/>
      <c r="AG391" s="411"/>
      <c r="AH391" s="411"/>
      <c r="AI391" s="411"/>
      <c r="AJ391" s="411"/>
      <c r="AK391" s="411"/>
      <c r="AL391" s="411"/>
      <c r="AM391" s="411"/>
      <c r="AN391" s="411"/>
      <c r="AO391" s="411"/>
      <c r="AP391" s="411"/>
      <c r="AQ391" s="411"/>
      <c r="AR391" s="411"/>
      <c r="AS391" s="411"/>
      <c r="AT391" s="411"/>
      <c r="AU391" s="411"/>
      <c r="AV391" s="411"/>
      <c r="AW391" s="411"/>
      <c r="AX391" s="411"/>
      <c r="AY391" s="411"/>
      <c r="AZ391" s="411"/>
      <c r="BA391" s="411"/>
      <c r="BB391" s="411"/>
      <c r="BC391" s="411"/>
      <c r="BD391" s="411"/>
      <c r="BE391" s="411"/>
      <c r="BF391" s="411"/>
      <c r="BG391" s="411"/>
      <c r="BH391" s="411"/>
      <c r="BI391" s="411"/>
      <c r="BJ391" s="411"/>
      <c r="BK391" s="411"/>
      <c r="BL391" s="411"/>
      <c r="BM391" s="411"/>
      <c r="BN391" s="411"/>
      <c r="BO391" s="411"/>
      <c r="BP391" s="411"/>
      <c r="BQ391" s="411"/>
      <c r="BR391" s="411"/>
      <c r="BS391" s="411"/>
      <c r="BT391" s="411"/>
      <c r="BU391" s="411"/>
      <c r="BV391" s="411"/>
      <c r="BW391" s="411"/>
      <c r="BX391" s="411"/>
      <c r="BY391" s="411"/>
      <c r="BZ391" s="411"/>
      <c r="CA391" s="411"/>
      <c r="CB391" s="411"/>
      <c r="CC391" s="411"/>
      <c r="CD391" s="411"/>
      <c r="CE391" s="411"/>
      <c r="CF391" s="411"/>
      <c r="CG391" s="411"/>
      <c r="CH391" s="411"/>
      <c r="CI391" s="411"/>
      <c r="CJ391" s="411"/>
      <c r="CK391" s="411"/>
      <c r="CL391" s="411"/>
      <c r="CM391" s="411"/>
      <c r="CN391" s="411"/>
      <c r="CO391" s="411"/>
      <c r="CP391" s="411"/>
      <c r="CQ391" s="411"/>
      <c r="CR391" s="411"/>
      <c r="CS391" s="411"/>
      <c r="CT391" s="411"/>
      <c r="CU391" s="411"/>
      <c r="CV391" s="411"/>
      <c r="CW391" s="411"/>
      <c r="CX391" s="411"/>
      <c r="CY391" s="411"/>
      <c r="CZ391" s="411"/>
      <c r="DA391" s="411"/>
      <c r="DB391" s="411"/>
      <c r="DC391" s="411"/>
      <c r="DD391" s="411"/>
      <c r="DE391" s="411"/>
      <c r="DF391" s="411"/>
      <c r="DG391" s="411"/>
      <c r="DH391" s="411"/>
      <c r="DI391" s="411"/>
      <c r="DJ391" s="411"/>
      <c r="DK391" s="411"/>
      <c r="DL391" s="411"/>
      <c r="DM391" s="411"/>
      <c r="DN391" s="411"/>
      <c r="DO391" s="411"/>
      <c r="DP391" s="411"/>
      <c r="DQ391" s="411"/>
      <c r="DR391" s="411"/>
      <c r="DS391" s="411"/>
      <c r="DT391" s="411"/>
      <c r="DU391" s="411"/>
      <c r="DV391" s="411"/>
      <c r="DW391" s="411"/>
      <c r="DX391" s="411"/>
      <c r="DY391" s="411"/>
      <c r="DZ391" s="411"/>
      <c r="EA391" s="411"/>
      <c r="EB391" s="411"/>
      <c r="EC391" s="411"/>
      <c r="ED391" s="411"/>
      <c r="EE391" s="411"/>
      <c r="EF391" s="411"/>
      <c r="EG391" s="411"/>
      <c r="EH391" s="411"/>
      <c r="EI391" s="411"/>
      <c r="EJ391" s="411"/>
      <c r="EK391" s="411"/>
      <c r="EL391" s="411"/>
      <c r="EM391" s="411"/>
      <c r="EN391" s="411"/>
      <c r="EO391" s="411"/>
      <c r="EP391" s="411"/>
      <c r="EQ391" s="411"/>
      <c r="ER391" s="411"/>
      <c r="ES391" s="411"/>
      <c r="ET391" s="411"/>
      <c r="EU391" s="411"/>
      <c r="EV391" s="411"/>
      <c r="EW391" s="411"/>
      <c r="EX391" s="411"/>
      <c r="EY391" s="411"/>
      <c r="EZ391" s="411"/>
      <c r="FA391" s="411"/>
      <c r="FB391" s="411"/>
      <c r="FC391" s="411"/>
      <c r="FD391" s="411"/>
      <c r="FE391" s="411"/>
      <c r="FF391" s="411"/>
      <c r="FG391" s="411"/>
      <c r="FH391" s="411"/>
      <c r="FI391" s="411"/>
      <c r="FJ391" s="411"/>
      <c r="FK391" s="411"/>
      <c r="FL391" s="411"/>
      <c r="FM391" s="411"/>
      <c r="FN391" s="411"/>
      <c r="FO391" s="411"/>
      <c r="FP391" s="411"/>
      <c r="FQ391" s="411"/>
      <c r="FR391" s="411"/>
      <c r="FS391" s="411"/>
      <c r="FT391" s="411"/>
      <c r="FU391" s="411"/>
      <c r="FV391" s="411"/>
      <c r="FW391" s="411"/>
      <c r="FX391" s="411"/>
      <c r="FY391" s="411"/>
      <c r="FZ391" s="411"/>
      <c r="GA391" s="411"/>
      <c r="GB391" s="411"/>
      <c r="GC391" s="411"/>
      <c r="GD391" s="411"/>
      <c r="GE391" s="411"/>
      <c r="GF391" s="411"/>
      <c r="GG391" s="411"/>
      <c r="GH391" s="411"/>
      <c r="GI391" s="411"/>
      <c r="GJ391" s="411"/>
      <c r="GK391" s="411"/>
      <c r="GL391" s="411"/>
      <c r="GM391" s="411"/>
      <c r="GN391" s="411"/>
      <c r="GO391" s="411"/>
      <c r="GP391" s="411"/>
      <c r="GQ391" s="411"/>
      <c r="GR391" s="411"/>
      <c r="GS391" s="411"/>
      <c r="GT391" s="411"/>
      <c r="GU391" s="411"/>
      <c r="GV391" s="411"/>
      <c r="GW391" s="411"/>
      <c r="GX391" s="411"/>
      <c r="GY391" s="411"/>
      <c r="GZ391" s="411"/>
      <c r="HA391" s="411"/>
      <c r="HB391" s="411"/>
      <c r="HC391" s="411"/>
      <c r="HD391" s="411"/>
      <c r="HE391" s="411"/>
      <c r="HF391" s="411"/>
      <c r="HG391" s="411"/>
      <c r="HH391" s="411"/>
      <c r="HI391" s="411"/>
      <c r="HJ391" s="411"/>
      <c r="HK391" s="411"/>
      <c r="HL391" s="411"/>
      <c r="HM391" s="411"/>
      <c r="HN391" s="411"/>
      <c r="HO391" s="411"/>
      <c r="HP391" s="411"/>
      <c r="HQ391" s="411"/>
      <c r="HR391" s="411"/>
      <c r="HS391" s="411"/>
      <c r="HT391" s="411"/>
      <c r="HU391" s="411"/>
      <c r="HV391" s="411"/>
      <c r="HW391" s="411"/>
      <c r="HX391" s="411"/>
      <c r="HY391" s="411"/>
      <c r="HZ391" s="411"/>
      <c r="IA391" s="411"/>
      <c r="IB391" s="411"/>
      <c r="IC391" s="411"/>
      <c r="ID391" s="411"/>
      <c r="IE391" s="411"/>
      <c r="IF391" s="411"/>
      <c r="IG391" s="411"/>
      <c r="IH391" s="411"/>
      <c r="II391" s="411"/>
      <c r="IJ391" s="411"/>
      <c r="IK391" s="411"/>
      <c r="IL391" s="411"/>
      <c r="IM391" s="411"/>
      <c r="IN391" s="411"/>
      <c r="IO391" s="411"/>
      <c r="IP391" s="411"/>
      <c r="IQ391" s="411"/>
      <c r="IR391" s="411"/>
      <c r="IS391" s="411"/>
    </row>
    <row r="392" spans="1:253" s="515" customFormat="1" ht="25">
      <c r="A392" s="572"/>
      <c r="B392" s="573" t="s">
        <v>1662</v>
      </c>
      <c r="C392" s="574" t="s">
        <v>5</v>
      </c>
      <c r="D392" s="575">
        <f>D389</f>
        <v>300</v>
      </c>
      <c r="E392" s="523"/>
      <c r="F392" s="448">
        <f t="shared" si="43"/>
        <v>0</v>
      </c>
      <c r="G392" s="411"/>
      <c r="H392" s="411"/>
      <c r="I392" s="411"/>
      <c r="J392" s="411"/>
      <c r="K392" s="411"/>
      <c r="L392" s="411"/>
      <c r="M392" s="411"/>
      <c r="N392" s="411"/>
      <c r="O392" s="411"/>
      <c r="P392" s="411"/>
      <c r="Q392" s="411"/>
      <c r="R392" s="411"/>
      <c r="S392" s="411"/>
      <c r="T392" s="411"/>
      <c r="U392" s="411"/>
      <c r="V392" s="411"/>
      <c r="W392" s="411"/>
      <c r="X392" s="411"/>
      <c r="Y392" s="411"/>
      <c r="Z392" s="411"/>
      <c r="AA392" s="411"/>
      <c r="AB392" s="411"/>
      <c r="AC392" s="411"/>
      <c r="AD392" s="411"/>
      <c r="AE392" s="411"/>
      <c r="AF392" s="411"/>
      <c r="AG392" s="411"/>
      <c r="AH392" s="411"/>
      <c r="AI392" s="411"/>
      <c r="AJ392" s="411"/>
      <c r="AK392" s="411"/>
      <c r="AL392" s="411"/>
      <c r="AM392" s="411"/>
      <c r="AN392" s="411"/>
      <c r="AO392" s="411"/>
      <c r="AP392" s="411"/>
      <c r="AQ392" s="411"/>
      <c r="AR392" s="411"/>
      <c r="AS392" s="411"/>
      <c r="AT392" s="411"/>
      <c r="AU392" s="411"/>
      <c r="AV392" s="411"/>
      <c r="AW392" s="411"/>
      <c r="AX392" s="411"/>
      <c r="AY392" s="411"/>
      <c r="AZ392" s="411"/>
      <c r="BA392" s="411"/>
      <c r="BB392" s="411"/>
      <c r="BC392" s="411"/>
      <c r="BD392" s="411"/>
      <c r="BE392" s="411"/>
      <c r="BF392" s="411"/>
      <c r="BG392" s="411"/>
      <c r="BH392" s="411"/>
      <c r="BI392" s="411"/>
      <c r="BJ392" s="411"/>
      <c r="BK392" s="411"/>
      <c r="BL392" s="411"/>
      <c r="BM392" s="411"/>
      <c r="BN392" s="411"/>
      <c r="BO392" s="411"/>
      <c r="BP392" s="411"/>
      <c r="BQ392" s="411"/>
      <c r="BR392" s="411"/>
      <c r="BS392" s="411"/>
      <c r="BT392" s="411"/>
      <c r="BU392" s="411"/>
      <c r="BV392" s="411"/>
      <c r="BW392" s="411"/>
      <c r="BX392" s="411"/>
      <c r="BY392" s="411"/>
      <c r="BZ392" s="411"/>
      <c r="CA392" s="411"/>
      <c r="CB392" s="411"/>
      <c r="CC392" s="411"/>
      <c r="CD392" s="411"/>
      <c r="CE392" s="411"/>
      <c r="CF392" s="411"/>
      <c r="CG392" s="411"/>
      <c r="CH392" s="411"/>
      <c r="CI392" s="411"/>
      <c r="CJ392" s="411"/>
      <c r="CK392" s="411"/>
      <c r="CL392" s="411"/>
      <c r="CM392" s="411"/>
      <c r="CN392" s="411"/>
      <c r="CO392" s="411"/>
      <c r="CP392" s="411"/>
      <c r="CQ392" s="411"/>
      <c r="CR392" s="411"/>
      <c r="CS392" s="411"/>
      <c r="CT392" s="411"/>
      <c r="CU392" s="411"/>
      <c r="CV392" s="411"/>
      <c r="CW392" s="411"/>
      <c r="CX392" s="411"/>
      <c r="CY392" s="411"/>
      <c r="CZ392" s="411"/>
      <c r="DA392" s="411"/>
      <c r="DB392" s="411"/>
      <c r="DC392" s="411"/>
      <c r="DD392" s="411"/>
      <c r="DE392" s="411"/>
      <c r="DF392" s="411"/>
      <c r="DG392" s="411"/>
      <c r="DH392" s="411"/>
      <c r="DI392" s="411"/>
      <c r="DJ392" s="411"/>
      <c r="DK392" s="411"/>
      <c r="DL392" s="411"/>
      <c r="DM392" s="411"/>
      <c r="DN392" s="411"/>
      <c r="DO392" s="411"/>
      <c r="DP392" s="411"/>
      <c r="DQ392" s="411"/>
      <c r="DR392" s="411"/>
      <c r="DS392" s="411"/>
      <c r="DT392" s="411"/>
      <c r="DU392" s="411"/>
      <c r="DV392" s="411"/>
      <c r="DW392" s="411"/>
      <c r="DX392" s="411"/>
      <c r="DY392" s="411"/>
      <c r="DZ392" s="411"/>
      <c r="EA392" s="411"/>
      <c r="EB392" s="411"/>
      <c r="EC392" s="411"/>
      <c r="ED392" s="411"/>
      <c r="EE392" s="411"/>
      <c r="EF392" s="411"/>
      <c r="EG392" s="411"/>
      <c r="EH392" s="411"/>
      <c r="EI392" s="411"/>
      <c r="EJ392" s="411"/>
      <c r="EK392" s="411"/>
      <c r="EL392" s="411"/>
      <c r="EM392" s="411"/>
      <c r="EN392" s="411"/>
      <c r="EO392" s="411"/>
      <c r="EP392" s="411"/>
      <c r="EQ392" s="411"/>
      <c r="ER392" s="411"/>
      <c r="ES392" s="411"/>
      <c r="ET392" s="411"/>
      <c r="EU392" s="411"/>
      <c r="EV392" s="411"/>
      <c r="EW392" s="411"/>
      <c r="EX392" s="411"/>
      <c r="EY392" s="411"/>
      <c r="EZ392" s="411"/>
      <c r="FA392" s="411"/>
      <c r="FB392" s="411"/>
      <c r="FC392" s="411"/>
      <c r="FD392" s="411"/>
      <c r="FE392" s="411"/>
      <c r="FF392" s="411"/>
      <c r="FG392" s="411"/>
      <c r="FH392" s="411"/>
      <c r="FI392" s="411"/>
      <c r="FJ392" s="411"/>
      <c r="FK392" s="411"/>
      <c r="FL392" s="411"/>
      <c r="FM392" s="411"/>
      <c r="FN392" s="411"/>
      <c r="FO392" s="411"/>
      <c r="FP392" s="411"/>
      <c r="FQ392" s="411"/>
      <c r="FR392" s="411"/>
      <c r="FS392" s="411"/>
      <c r="FT392" s="411"/>
      <c r="FU392" s="411"/>
      <c r="FV392" s="411"/>
      <c r="FW392" s="411"/>
      <c r="FX392" s="411"/>
      <c r="FY392" s="411"/>
      <c r="FZ392" s="411"/>
      <c r="GA392" s="411"/>
      <c r="GB392" s="411"/>
      <c r="GC392" s="411"/>
      <c r="GD392" s="411"/>
      <c r="GE392" s="411"/>
      <c r="GF392" s="411"/>
      <c r="GG392" s="411"/>
      <c r="GH392" s="411"/>
      <c r="GI392" s="411"/>
      <c r="GJ392" s="411"/>
      <c r="GK392" s="411"/>
      <c r="GL392" s="411"/>
      <c r="GM392" s="411"/>
      <c r="GN392" s="411"/>
      <c r="GO392" s="411"/>
      <c r="GP392" s="411"/>
      <c r="GQ392" s="411"/>
      <c r="GR392" s="411"/>
      <c r="GS392" s="411"/>
      <c r="GT392" s="411"/>
      <c r="GU392" s="411"/>
      <c r="GV392" s="411"/>
      <c r="GW392" s="411"/>
      <c r="GX392" s="411"/>
      <c r="GY392" s="411"/>
      <c r="GZ392" s="411"/>
      <c r="HA392" s="411"/>
      <c r="HB392" s="411"/>
      <c r="HC392" s="411"/>
      <c r="HD392" s="411"/>
      <c r="HE392" s="411"/>
      <c r="HF392" s="411"/>
      <c r="HG392" s="411"/>
      <c r="HH392" s="411"/>
      <c r="HI392" s="411"/>
      <c r="HJ392" s="411"/>
      <c r="HK392" s="411"/>
      <c r="HL392" s="411"/>
      <c r="HM392" s="411"/>
      <c r="HN392" s="411"/>
      <c r="HO392" s="411"/>
      <c r="HP392" s="411"/>
      <c r="HQ392" s="411"/>
      <c r="HR392" s="411"/>
      <c r="HS392" s="411"/>
      <c r="HT392" s="411"/>
      <c r="HU392" s="411"/>
      <c r="HV392" s="411"/>
      <c r="HW392" s="411"/>
      <c r="HX392" s="411"/>
      <c r="HY392" s="411"/>
      <c r="HZ392" s="411"/>
      <c r="IA392" s="411"/>
      <c r="IB392" s="411"/>
      <c r="IC392" s="411"/>
      <c r="ID392" s="411"/>
      <c r="IE392" s="411"/>
      <c r="IF392" s="411"/>
      <c r="IG392" s="411"/>
      <c r="IH392" s="411"/>
      <c r="II392" s="411"/>
      <c r="IJ392" s="411"/>
      <c r="IK392" s="411"/>
      <c r="IL392" s="411"/>
      <c r="IM392" s="411"/>
      <c r="IN392" s="411"/>
      <c r="IO392" s="411"/>
      <c r="IP392" s="411"/>
      <c r="IQ392" s="411"/>
      <c r="IR392" s="411"/>
      <c r="IS392" s="411"/>
    </row>
    <row r="393" spans="1:253" ht="37.5">
      <c r="A393" s="491"/>
      <c r="B393" s="562" t="s">
        <v>1629</v>
      </c>
      <c r="C393" s="563"/>
      <c r="D393" s="564"/>
      <c r="E393" s="544"/>
      <c r="F393" s="565"/>
    </row>
    <row r="394" spans="1:253" s="515" customFormat="1" ht="13">
      <c r="A394" s="576"/>
      <c r="B394" s="577"/>
      <c r="C394" s="578"/>
      <c r="D394" s="578"/>
      <c r="E394" s="579"/>
      <c r="F394" s="580"/>
    </row>
    <row r="395" spans="1:253" ht="62.5">
      <c r="A395" s="581">
        <v>6</v>
      </c>
      <c r="B395" s="582" t="s">
        <v>1663</v>
      </c>
      <c r="C395" s="583" t="s">
        <v>5</v>
      </c>
      <c r="D395" s="584">
        <v>20</v>
      </c>
      <c r="E395" s="523"/>
      <c r="F395" s="448">
        <f t="shared" ref="F395:F407" si="44">D395*E395</f>
        <v>0</v>
      </c>
    </row>
    <row r="396" spans="1:253">
      <c r="A396" s="459"/>
      <c r="B396" s="577"/>
      <c r="C396" s="585"/>
      <c r="D396" s="585"/>
      <c r="E396" s="586"/>
      <c r="F396" s="531"/>
      <c r="G396" s="500"/>
      <c r="H396" s="500"/>
      <c r="I396" s="500"/>
      <c r="J396" s="500"/>
      <c r="K396" s="500"/>
      <c r="L396" s="500"/>
      <c r="M396" s="500"/>
      <c r="N396" s="500"/>
      <c r="O396" s="500"/>
      <c r="P396" s="500"/>
      <c r="Q396" s="500"/>
      <c r="R396" s="500"/>
      <c r="S396" s="500"/>
      <c r="T396" s="500"/>
      <c r="U396" s="500"/>
      <c r="V396" s="500"/>
      <c r="W396" s="500"/>
      <c r="X396" s="500"/>
      <c r="Y396" s="500"/>
      <c r="Z396" s="500"/>
      <c r="AA396" s="500"/>
      <c r="AB396" s="500"/>
      <c r="AC396" s="500"/>
      <c r="AD396" s="500"/>
      <c r="AE396" s="500"/>
      <c r="AF396" s="500"/>
      <c r="AG396" s="500"/>
      <c r="AH396" s="500"/>
      <c r="AI396" s="500"/>
      <c r="AJ396" s="500"/>
      <c r="AK396" s="500"/>
      <c r="AL396" s="500"/>
      <c r="AM396" s="500"/>
      <c r="AN396" s="500"/>
      <c r="AO396" s="500"/>
      <c r="AP396" s="500"/>
      <c r="AQ396" s="500"/>
      <c r="AR396" s="500"/>
      <c r="AS396" s="500"/>
      <c r="AT396" s="500"/>
      <c r="AU396" s="500"/>
      <c r="AV396" s="500"/>
      <c r="AW396" s="500"/>
      <c r="AX396" s="500"/>
      <c r="AY396" s="500"/>
      <c r="AZ396" s="500"/>
      <c r="BA396" s="500"/>
      <c r="BB396" s="500"/>
      <c r="BC396" s="500"/>
      <c r="BD396" s="500"/>
      <c r="BE396" s="500"/>
      <c r="BF396" s="500"/>
      <c r="BG396" s="500"/>
      <c r="BH396" s="500"/>
      <c r="BI396" s="500"/>
      <c r="BJ396" s="500"/>
      <c r="BK396" s="500"/>
      <c r="BL396" s="500"/>
      <c r="BM396" s="500"/>
      <c r="BN396" s="500"/>
      <c r="BO396" s="500"/>
      <c r="BP396" s="500"/>
      <c r="BQ396" s="500"/>
      <c r="BR396" s="500"/>
      <c r="BS396" s="500"/>
      <c r="BT396" s="500"/>
      <c r="BU396" s="500"/>
      <c r="BV396" s="500"/>
      <c r="BW396" s="500"/>
      <c r="BX396" s="500"/>
      <c r="BY396" s="500"/>
      <c r="BZ396" s="500"/>
      <c r="CA396" s="500"/>
      <c r="CB396" s="500"/>
      <c r="CC396" s="500"/>
      <c r="CD396" s="500"/>
      <c r="CE396" s="500"/>
      <c r="CF396" s="500"/>
      <c r="CG396" s="500"/>
      <c r="CH396" s="500"/>
      <c r="CI396" s="500"/>
      <c r="CJ396" s="500"/>
      <c r="CK396" s="500"/>
      <c r="CL396" s="500"/>
      <c r="CM396" s="500"/>
      <c r="CN396" s="500"/>
      <c r="CO396" s="500"/>
      <c r="CP396" s="500"/>
      <c r="CQ396" s="500"/>
      <c r="CR396" s="500"/>
      <c r="CS396" s="500"/>
      <c r="CT396" s="500"/>
      <c r="CU396" s="500"/>
      <c r="CV396" s="500"/>
      <c r="CW396" s="500"/>
      <c r="CX396" s="500"/>
      <c r="CY396" s="500"/>
      <c r="CZ396" s="500"/>
      <c r="DA396" s="500"/>
      <c r="DB396" s="500"/>
      <c r="DC396" s="500"/>
      <c r="DD396" s="500"/>
      <c r="DE396" s="500"/>
      <c r="DF396" s="500"/>
      <c r="DG396" s="500"/>
      <c r="DH396" s="500"/>
      <c r="DI396" s="500"/>
      <c r="DJ396" s="500"/>
      <c r="DK396" s="500"/>
      <c r="DL396" s="500"/>
      <c r="DM396" s="500"/>
      <c r="DN396" s="500"/>
      <c r="DO396" s="500"/>
      <c r="DP396" s="500"/>
      <c r="DQ396" s="500"/>
      <c r="DR396" s="500"/>
      <c r="DS396" s="500"/>
      <c r="DT396" s="500"/>
      <c r="DU396" s="500"/>
      <c r="DV396" s="500"/>
      <c r="DW396" s="500"/>
      <c r="DX396" s="500"/>
      <c r="DY396" s="500"/>
      <c r="DZ396" s="500"/>
      <c r="EA396" s="500"/>
      <c r="EB396" s="500"/>
      <c r="EC396" s="500"/>
      <c r="ED396" s="500"/>
      <c r="EE396" s="500"/>
      <c r="EF396" s="500"/>
      <c r="EG396" s="500"/>
      <c r="EH396" s="500"/>
      <c r="EI396" s="500"/>
      <c r="EJ396" s="500"/>
      <c r="EK396" s="500"/>
      <c r="EL396" s="500"/>
      <c r="EM396" s="500"/>
      <c r="EN396" s="500"/>
      <c r="EO396" s="500"/>
      <c r="EP396" s="500"/>
      <c r="EQ396" s="500"/>
      <c r="ER396" s="500"/>
      <c r="ES396" s="500"/>
      <c r="ET396" s="500"/>
      <c r="EU396" s="500"/>
      <c r="EV396" s="500"/>
      <c r="EW396" s="500"/>
      <c r="EX396" s="500"/>
      <c r="EY396" s="500"/>
      <c r="EZ396" s="500"/>
      <c r="FA396" s="500"/>
      <c r="FB396" s="500"/>
      <c r="FC396" s="500"/>
      <c r="FD396" s="500"/>
      <c r="FE396" s="500"/>
      <c r="FF396" s="500"/>
      <c r="FG396" s="500"/>
      <c r="FH396" s="500"/>
      <c r="FI396" s="500"/>
      <c r="FJ396" s="500"/>
      <c r="FK396" s="500"/>
      <c r="FL396" s="500"/>
      <c r="FM396" s="500"/>
      <c r="FN396" s="500"/>
      <c r="FO396" s="500"/>
      <c r="FP396" s="500"/>
      <c r="FQ396" s="500"/>
      <c r="FR396" s="500"/>
      <c r="FS396" s="500"/>
      <c r="FT396" s="500"/>
      <c r="FU396" s="500"/>
      <c r="FV396" s="500"/>
      <c r="FW396" s="500"/>
      <c r="FX396" s="500"/>
      <c r="FY396" s="500"/>
      <c r="FZ396" s="500"/>
      <c r="GA396" s="500"/>
      <c r="GB396" s="500"/>
      <c r="GC396" s="500"/>
      <c r="GD396" s="500"/>
      <c r="GE396" s="500"/>
      <c r="GF396" s="500"/>
      <c r="GG396" s="500"/>
      <c r="GH396" s="500"/>
      <c r="GI396" s="500"/>
      <c r="GJ396" s="500"/>
      <c r="GK396" s="500"/>
      <c r="GL396" s="500"/>
      <c r="GM396" s="500"/>
      <c r="GN396" s="500"/>
      <c r="GO396" s="500"/>
      <c r="GP396" s="500"/>
      <c r="GQ396" s="500"/>
      <c r="GR396" s="500"/>
      <c r="GS396" s="500"/>
      <c r="GT396" s="500"/>
      <c r="GU396" s="500"/>
      <c r="GV396" s="500"/>
      <c r="GW396" s="500"/>
      <c r="GX396" s="500"/>
      <c r="GY396" s="500"/>
      <c r="GZ396" s="500"/>
      <c r="HA396" s="500"/>
      <c r="HB396" s="500"/>
      <c r="HC396" s="500"/>
      <c r="HD396" s="500"/>
      <c r="HE396" s="500"/>
      <c r="HF396" s="500"/>
      <c r="HG396" s="500"/>
      <c r="HH396" s="500"/>
      <c r="HI396" s="500"/>
      <c r="HJ396" s="500"/>
      <c r="HK396" s="500"/>
      <c r="HL396" s="500"/>
      <c r="HM396" s="500"/>
      <c r="HN396" s="500"/>
      <c r="HO396" s="500"/>
      <c r="HP396" s="500"/>
      <c r="HQ396" s="500"/>
      <c r="HR396" s="500"/>
      <c r="HS396" s="500"/>
      <c r="HT396" s="500"/>
      <c r="HU396" s="500"/>
      <c r="HV396" s="500"/>
      <c r="HW396" s="500"/>
      <c r="HX396" s="500"/>
      <c r="HY396" s="500"/>
      <c r="HZ396" s="500"/>
      <c r="IA396" s="500"/>
      <c r="IB396" s="500"/>
      <c r="IC396" s="500"/>
      <c r="ID396" s="500"/>
      <c r="IE396" s="500"/>
      <c r="IF396" s="500"/>
      <c r="IG396" s="500"/>
      <c r="IH396" s="500"/>
      <c r="II396" s="500"/>
      <c r="IJ396" s="500"/>
      <c r="IK396" s="500"/>
      <c r="IL396" s="500"/>
      <c r="IM396" s="500"/>
      <c r="IN396" s="500"/>
      <c r="IO396" s="500"/>
      <c r="IP396" s="500"/>
      <c r="IQ396" s="500"/>
      <c r="IR396" s="500"/>
      <c r="IS396" s="500"/>
    </row>
    <row r="397" spans="1:253" ht="75">
      <c r="A397" s="581">
        <v>7</v>
      </c>
      <c r="B397" s="582" t="s">
        <v>1664</v>
      </c>
      <c r="C397" s="583" t="s">
        <v>5</v>
      </c>
      <c r="D397" s="584">
        <v>100</v>
      </c>
      <c r="E397" s="523"/>
      <c r="F397" s="448">
        <f t="shared" si="44"/>
        <v>0</v>
      </c>
    </row>
    <row r="398" spans="1:253">
      <c r="A398" s="459"/>
      <c r="B398" s="577"/>
      <c r="C398" s="585"/>
      <c r="D398" s="585"/>
      <c r="E398" s="586"/>
      <c r="F398" s="531"/>
      <c r="G398" s="500"/>
      <c r="H398" s="500"/>
      <c r="I398" s="500"/>
      <c r="J398" s="500"/>
      <c r="K398" s="500"/>
      <c r="L398" s="500"/>
      <c r="M398" s="500"/>
      <c r="N398" s="500"/>
      <c r="O398" s="500"/>
      <c r="P398" s="500"/>
      <c r="Q398" s="500"/>
      <c r="R398" s="500"/>
      <c r="S398" s="500"/>
      <c r="T398" s="500"/>
      <c r="U398" s="500"/>
      <c r="V398" s="500"/>
      <c r="W398" s="500"/>
      <c r="X398" s="500"/>
      <c r="Y398" s="500"/>
      <c r="Z398" s="500"/>
      <c r="AA398" s="500"/>
      <c r="AB398" s="500"/>
      <c r="AC398" s="500"/>
      <c r="AD398" s="500"/>
      <c r="AE398" s="500"/>
      <c r="AF398" s="500"/>
      <c r="AG398" s="500"/>
      <c r="AH398" s="500"/>
      <c r="AI398" s="500"/>
      <c r="AJ398" s="500"/>
      <c r="AK398" s="500"/>
      <c r="AL398" s="500"/>
      <c r="AM398" s="500"/>
      <c r="AN398" s="500"/>
      <c r="AO398" s="500"/>
      <c r="AP398" s="500"/>
      <c r="AQ398" s="500"/>
      <c r="AR398" s="500"/>
      <c r="AS398" s="500"/>
      <c r="AT398" s="500"/>
      <c r="AU398" s="500"/>
      <c r="AV398" s="500"/>
      <c r="AW398" s="500"/>
      <c r="AX398" s="500"/>
      <c r="AY398" s="500"/>
      <c r="AZ398" s="500"/>
      <c r="BA398" s="500"/>
      <c r="BB398" s="500"/>
      <c r="BC398" s="500"/>
      <c r="BD398" s="500"/>
      <c r="BE398" s="500"/>
      <c r="BF398" s="500"/>
      <c r="BG398" s="500"/>
      <c r="BH398" s="500"/>
      <c r="BI398" s="500"/>
      <c r="BJ398" s="500"/>
      <c r="BK398" s="500"/>
      <c r="BL398" s="500"/>
      <c r="BM398" s="500"/>
      <c r="BN398" s="500"/>
      <c r="BO398" s="500"/>
      <c r="BP398" s="500"/>
      <c r="BQ398" s="500"/>
      <c r="BR398" s="500"/>
      <c r="BS398" s="500"/>
      <c r="BT398" s="500"/>
      <c r="BU398" s="500"/>
      <c r="BV398" s="500"/>
      <c r="BW398" s="500"/>
      <c r="BX398" s="500"/>
      <c r="BY398" s="500"/>
      <c r="BZ398" s="500"/>
      <c r="CA398" s="500"/>
      <c r="CB398" s="500"/>
      <c r="CC398" s="500"/>
      <c r="CD398" s="500"/>
      <c r="CE398" s="500"/>
      <c r="CF398" s="500"/>
      <c r="CG398" s="500"/>
      <c r="CH398" s="500"/>
      <c r="CI398" s="500"/>
      <c r="CJ398" s="500"/>
      <c r="CK398" s="500"/>
      <c r="CL398" s="500"/>
      <c r="CM398" s="500"/>
      <c r="CN398" s="500"/>
      <c r="CO398" s="500"/>
      <c r="CP398" s="500"/>
      <c r="CQ398" s="500"/>
      <c r="CR398" s="500"/>
      <c r="CS398" s="500"/>
      <c r="CT398" s="500"/>
      <c r="CU398" s="500"/>
      <c r="CV398" s="500"/>
      <c r="CW398" s="500"/>
      <c r="CX398" s="500"/>
      <c r="CY398" s="500"/>
      <c r="CZ398" s="500"/>
      <c r="DA398" s="500"/>
      <c r="DB398" s="500"/>
      <c r="DC398" s="500"/>
      <c r="DD398" s="500"/>
      <c r="DE398" s="500"/>
      <c r="DF398" s="500"/>
      <c r="DG398" s="500"/>
      <c r="DH398" s="500"/>
      <c r="DI398" s="500"/>
      <c r="DJ398" s="500"/>
      <c r="DK398" s="500"/>
      <c r="DL398" s="500"/>
      <c r="DM398" s="500"/>
      <c r="DN398" s="500"/>
      <c r="DO398" s="500"/>
      <c r="DP398" s="500"/>
      <c r="DQ398" s="500"/>
      <c r="DR398" s="500"/>
      <c r="DS398" s="500"/>
      <c r="DT398" s="500"/>
      <c r="DU398" s="500"/>
      <c r="DV398" s="500"/>
      <c r="DW398" s="500"/>
      <c r="DX398" s="500"/>
      <c r="DY398" s="500"/>
      <c r="DZ398" s="500"/>
      <c r="EA398" s="500"/>
      <c r="EB398" s="500"/>
      <c r="EC398" s="500"/>
      <c r="ED398" s="500"/>
      <c r="EE398" s="500"/>
      <c r="EF398" s="500"/>
      <c r="EG398" s="500"/>
      <c r="EH398" s="500"/>
      <c r="EI398" s="500"/>
      <c r="EJ398" s="500"/>
      <c r="EK398" s="500"/>
      <c r="EL398" s="500"/>
      <c r="EM398" s="500"/>
      <c r="EN398" s="500"/>
      <c r="EO398" s="500"/>
      <c r="EP398" s="500"/>
      <c r="EQ398" s="500"/>
      <c r="ER398" s="500"/>
      <c r="ES398" s="500"/>
      <c r="ET398" s="500"/>
      <c r="EU398" s="500"/>
      <c r="EV398" s="500"/>
      <c r="EW398" s="500"/>
      <c r="EX398" s="500"/>
      <c r="EY398" s="500"/>
      <c r="EZ398" s="500"/>
      <c r="FA398" s="500"/>
      <c r="FB398" s="500"/>
      <c r="FC398" s="500"/>
      <c r="FD398" s="500"/>
      <c r="FE398" s="500"/>
      <c r="FF398" s="500"/>
      <c r="FG398" s="500"/>
      <c r="FH398" s="500"/>
      <c r="FI398" s="500"/>
      <c r="FJ398" s="500"/>
      <c r="FK398" s="500"/>
      <c r="FL398" s="500"/>
      <c r="FM398" s="500"/>
      <c r="FN398" s="500"/>
      <c r="FO398" s="500"/>
      <c r="FP398" s="500"/>
      <c r="FQ398" s="500"/>
      <c r="FR398" s="500"/>
      <c r="FS398" s="500"/>
      <c r="FT398" s="500"/>
      <c r="FU398" s="500"/>
      <c r="FV398" s="500"/>
      <c r="FW398" s="500"/>
      <c r="FX398" s="500"/>
      <c r="FY398" s="500"/>
      <c r="FZ398" s="500"/>
      <c r="GA398" s="500"/>
      <c r="GB398" s="500"/>
      <c r="GC398" s="500"/>
      <c r="GD398" s="500"/>
      <c r="GE398" s="500"/>
      <c r="GF398" s="500"/>
      <c r="GG398" s="500"/>
      <c r="GH398" s="500"/>
      <c r="GI398" s="500"/>
      <c r="GJ398" s="500"/>
      <c r="GK398" s="500"/>
      <c r="GL398" s="500"/>
      <c r="GM398" s="500"/>
      <c r="GN398" s="500"/>
      <c r="GO398" s="500"/>
      <c r="GP398" s="500"/>
      <c r="GQ398" s="500"/>
      <c r="GR398" s="500"/>
      <c r="GS398" s="500"/>
      <c r="GT398" s="500"/>
      <c r="GU398" s="500"/>
      <c r="GV398" s="500"/>
      <c r="GW398" s="500"/>
      <c r="GX398" s="500"/>
      <c r="GY398" s="500"/>
      <c r="GZ398" s="500"/>
      <c r="HA398" s="500"/>
      <c r="HB398" s="500"/>
      <c r="HC398" s="500"/>
      <c r="HD398" s="500"/>
      <c r="HE398" s="500"/>
      <c r="HF398" s="500"/>
      <c r="HG398" s="500"/>
      <c r="HH398" s="500"/>
      <c r="HI398" s="500"/>
      <c r="HJ398" s="500"/>
      <c r="HK398" s="500"/>
      <c r="HL398" s="500"/>
      <c r="HM398" s="500"/>
      <c r="HN398" s="500"/>
      <c r="HO398" s="500"/>
      <c r="HP398" s="500"/>
      <c r="HQ398" s="500"/>
      <c r="HR398" s="500"/>
      <c r="HS398" s="500"/>
      <c r="HT398" s="500"/>
      <c r="HU398" s="500"/>
      <c r="HV398" s="500"/>
      <c r="HW398" s="500"/>
      <c r="HX398" s="500"/>
      <c r="HY398" s="500"/>
      <c r="HZ398" s="500"/>
      <c r="IA398" s="500"/>
      <c r="IB398" s="500"/>
      <c r="IC398" s="500"/>
      <c r="ID398" s="500"/>
      <c r="IE398" s="500"/>
      <c r="IF398" s="500"/>
      <c r="IG398" s="500"/>
      <c r="IH398" s="500"/>
      <c r="II398" s="500"/>
      <c r="IJ398" s="500"/>
      <c r="IK398" s="500"/>
      <c r="IL398" s="500"/>
      <c r="IM398" s="500"/>
      <c r="IN398" s="500"/>
      <c r="IO398" s="500"/>
      <c r="IP398" s="500"/>
      <c r="IQ398" s="500"/>
      <c r="IR398" s="500"/>
      <c r="IS398" s="500"/>
    </row>
    <row r="399" spans="1:253" ht="87.5">
      <c r="A399" s="581">
        <v>8</v>
      </c>
      <c r="B399" s="582" t="s">
        <v>1665</v>
      </c>
      <c r="C399" s="587" t="s">
        <v>5</v>
      </c>
      <c r="D399" s="588">
        <v>10</v>
      </c>
      <c r="E399" s="523"/>
      <c r="F399" s="448">
        <f t="shared" si="44"/>
        <v>0</v>
      </c>
    </row>
    <row r="400" spans="1:253">
      <c r="A400" s="459"/>
      <c r="B400" s="527"/>
      <c r="C400" s="528"/>
      <c r="D400" s="529"/>
      <c r="E400" s="586"/>
      <c r="F400" s="531"/>
      <c r="G400" s="500"/>
      <c r="H400" s="500"/>
      <c r="I400" s="500"/>
      <c r="J400" s="500"/>
      <c r="K400" s="500"/>
      <c r="L400" s="500"/>
      <c r="M400" s="500"/>
      <c r="N400" s="500"/>
      <c r="O400" s="500"/>
      <c r="P400" s="500"/>
      <c r="Q400" s="500"/>
      <c r="R400" s="500"/>
      <c r="S400" s="500"/>
      <c r="T400" s="500"/>
      <c r="U400" s="500"/>
      <c r="V400" s="500"/>
      <c r="W400" s="500"/>
      <c r="X400" s="500"/>
      <c r="Y400" s="500"/>
      <c r="Z400" s="500"/>
      <c r="AA400" s="500"/>
      <c r="AB400" s="500"/>
      <c r="AC400" s="500"/>
      <c r="AD400" s="500"/>
      <c r="AE400" s="500"/>
      <c r="AF400" s="500"/>
      <c r="AG400" s="500"/>
      <c r="AH400" s="500"/>
      <c r="AI400" s="500"/>
      <c r="AJ400" s="500"/>
      <c r="AK400" s="500"/>
      <c r="AL400" s="500"/>
      <c r="AM400" s="500"/>
      <c r="AN400" s="500"/>
      <c r="AO400" s="500"/>
      <c r="AP400" s="500"/>
      <c r="AQ400" s="500"/>
      <c r="AR400" s="500"/>
      <c r="AS400" s="500"/>
      <c r="AT400" s="500"/>
      <c r="AU400" s="500"/>
      <c r="AV400" s="500"/>
      <c r="AW400" s="500"/>
      <c r="AX400" s="500"/>
      <c r="AY400" s="500"/>
      <c r="AZ400" s="500"/>
      <c r="BA400" s="500"/>
      <c r="BB400" s="500"/>
      <c r="BC400" s="500"/>
      <c r="BD400" s="500"/>
      <c r="BE400" s="500"/>
      <c r="BF400" s="500"/>
      <c r="BG400" s="500"/>
      <c r="BH400" s="500"/>
      <c r="BI400" s="500"/>
      <c r="BJ400" s="500"/>
      <c r="BK400" s="500"/>
      <c r="BL400" s="500"/>
      <c r="BM400" s="500"/>
      <c r="BN400" s="500"/>
      <c r="BO400" s="500"/>
      <c r="BP400" s="500"/>
      <c r="BQ400" s="500"/>
      <c r="BR400" s="500"/>
      <c r="BS400" s="500"/>
      <c r="BT400" s="500"/>
      <c r="BU400" s="500"/>
      <c r="BV400" s="500"/>
      <c r="BW400" s="500"/>
      <c r="BX400" s="500"/>
      <c r="BY400" s="500"/>
      <c r="BZ400" s="500"/>
      <c r="CA400" s="500"/>
      <c r="CB400" s="500"/>
      <c r="CC400" s="500"/>
      <c r="CD400" s="500"/>
      <c r="CE400" s="500"/>
      <c r="CF400" s="500"/>
      <c r="CG400" s="500"/>
      <c r="CH400" s="500"/>
      <c r="CI400" s="500"/>
      <c r="CJ400" s="500"/>
      <c r="CK400" s="500"/>
      <c r="CL400" s="500"/>
      <c r="CM400" s="500"/>
      <c r="CN400" s="500"/>
      <c r="CO400" s="500"/>
      <c r="CP400" s="500"/>
      <c r="CQ400" s="500"/>
      <c r="CR400" s="500"/>
      <c r="CS400" s="500"/>
      <c r="CT400" s="500"/>
      <c r="CU400" s="500"/>
      <c r="CV400" s="500"/>
      <c r="CW400" s="500"/>
      <c r="CX400" s="500"/>
      <c r="CY400" s="500"/>
      <c r="CZ400" s="500"/>
      <c r="DA400" s="500"/>
      <c r="DB400" s="500"/>
      <c r="DC400" s="500"/>
      <c r="DD400" s="500"/>
      <c r="DE400" s="500"/>
      <c r="DF400" s="500"/>
      <c r="DG400" s="500"/>
      <c r="DH400" s="500"/>
      <c r="DI400" s="500"/>
      <c r="DJ400" s="500"/>
      <c r="DK400" s="500"/>
      <c r="DL400" s="500"/>
      <c r="DM400" s="500"/>
      <c r="DN400" s="500"/>
      <c r="DO400" s="500"/>
      <c r="DP400" s="500"/>
      <c r="DQ400" s="500"/>
      <c r="DR400" s="500"/>
      <c r="DS400" s="500"/>
      <c r="DT400" s="500"/>
      <c r="DU400" s="500"/>
      <c r="DV400" s="500"/>
      <c r="DW400" s="500"/>
      <c r="DX400" s="500"/>
      <c r="DY400" s="500"/>
      <c r="DZ400" s="500"/>
      <c r="EA400" s="500"/>
      <c r="EB400" s="500"/>
      <c r="EC400" s="500"/>
      <c r="ED400" s="500"/>
      <c r="EE400" s="500"/>
      <c r="EF400" s="500"/>
      <c r="EG400" s="500"/>
      <c r="EH400" s="500"/>
      <c r="EI400" s="500"/>
      <c r="EJ400" s="500"/>
      <c r="EK400" s="500"/>
      <c r="EL400" s="500"/>
      <c r="EM400" s="500"/>
      <c r="EN400" s="500"/>
      <c r="EO400" s="500"/>
      <c r="EP400" s="500"/>
      <c r="EQ400" s="500"/>
      <c r="ER400" s="500"/>
      <c r="ES400" s="500"/>
      <c r="ET400" s="500"/>
      <c r="EU400" s="500"/>
      <c r="EV400" s="500"/>
      <c r="EW400" s="500"/>
      <c r="EX400" s="500"/>
      <c r="EY400" s="500"/>
      <c r="EZ400" s="500"/>
      <c r="FA400" s="500"/>
      <c r="FB400" s="500"/>
      <c r="FC400" s="500"/>
      <c r="FD400" s="500"/>
      <c r="FE400" s="500"/>
      <c r="FF400" s="500"/>
      <c r="FG400" s="500"/>
      <c r="FH400" s="500"/>
      <c r="FI400" s="500"/>
      <c r="FJ400" s="500"/>
      <c r="FK400" s="500"/>
      <c r="FL400" s="500"/>
      <c r="FM400" s="500"/>
      <c r="FN400" s="500"/>
      <c r="FO400" s="500"/>
      <c r="FP400" s="500"/>
      <c r="FQ400" s="500"/>
      <c r="FR400" s="500"/>
      <c r="FS400" s="500"/>
      <c r="FT400" s="500"/>
      <c r="FU400" s="500"/>
      <c r="FV400" s="500"/>
      <c r="FW400" s="500"/>
      <c r="FX400" s="500"/>
      <c r="FY400" s="500"/>
      <c r="FZ400" s="500"/>
      <c r="GA400" s="500"/>
      <c r="GB400" s="500"/>
      <c r="GC400" s="500"/>
      <c r="GD400" s="500"/>
      <c r="GE400" s="500"/>
      <c r="GF400" s="500"/>
      <c r="GG400" s="500"/>
      <c r="GH400" s="500"/>
      <c r="GI400" s="500"/>
      <c r="GJ400" s="500"/>
      <c r="GK400" s="500"/>
      <c r="GL400" s="500"/>
      <c r="GM400" s="500"/>
      <c r="GN400" s="500"/>
      <c r="GO400" s="500"/>
      <c r="GP400" s="500"/>
      <c r="GQ400" s="500"/>
      <c r="GR400" s="500"/>
      <c r="GS400" s="500"/>
      <c r="GT400" s="500"/>
      <c r="GU400" s="500"/>
      <c r="GV400" s="500"/>
      <c r="GW400" s="500"/>
      <c r="GX400" s="500"/>
      <c r="GY400" s="500"/>
      <c r="GZ400" s="500"/>
      <c r="HA400" s="500"/>
      <c r="HB400" s="500"/>
      <c r="HC400" s="500"/>
      <c r="HD400" s="500"/>
      <c r="HE400" s="500"/>
      <c r="HF400" s="500"/>
      <c r="HG400" s="500"/>
      <c r="HH400" s="500"/>
      <c r="HI400" s="500"/>
      <c r="HJ400" s="500"/>
      <c r="HK400" s="500"/>
      <c r="HL400" s="500"/>
      <c r="HM400" s="500"/>
      <c r="HN400" s="500"/>
      <c r="HO400" s="500"/>
      <c r="HP400" s="500"/>
      <c r="HQ400" s="500"/>
      <c r="HR400" s="500"/>
      <c r="HS400" s="500"/>
      <c r="HT400" s="500"/>
      <c r="HU400" s="500"/>
      <c r="HV400" s="500"/>
      <c r="HW400" s="500"/>
      <c r="HX400" s="500"/>
      <c r="HY400" s="500"/>
      <c r="HZ400" s="500"/>
      <c r="IA400" s="500"/>
      <c r="IB400" s="500"/>
      <c r="IC400" s="500"/>
      <c r="ID400" s="500"/>
      <c r="IE400" s="500"/>
      <c r="IF400" s="500"/>
      <c r="IG400" s="500"/>
      <c r="IH400" s="500"/>
      <c r="II400" s="500"/>
      <c r="IJ400" s="500"/>
      <c r="IK400" s="500"/>
      <c r="IL400" s="500"/>
      <c r="IM400" s="500"/>
      <c r="IN400" s="500"/>
      <c r="IO400" s="500"/>
      <c r="IP400" s="500"/>
      <c r="IQ400" s="500"/>
      <c r="IR400" s="500"/>
      <c r="IS400" s="500"/>
    </row>
    <row r="401" spans="1:253" ht="62.5">
      <c r="A401" s="526">
        <v>9</v>
      </c>
      <c r="B401" s="589" t="s">
        <v>1666</v>
      </c>
      <c r="C401" s="590" t="s">
        <v>5</v>
      </c>
      <c r="D401" s="591">
        <v>5</v>
      </c>
      <c r="E401" s="523"/>
      <c r="F401" s="448">
        <f t="shared" ref="F401" si="45">D401*E401</f>
        <v>0</v>
      </c>
    </row>
    <row r="402" spans="1:253">
      <c r="A402" s="459"/>
      <c r="B402" s="527"/>
      <c r="C402" s="528"/>
      <c r="D402" s="529"/>
      <c r="E402" s="586"/>
      <c r="F402" s="531"/>
      <c r="G402" s="500"/>
      <c r="H402" s="500"/>
      <c r="I402" s="500"/>
      <c r="J402" s="500"/>
      <c r="K402" s="500"/>
      <c r="L402" s="500"/>
      <c r="M402" s="500"/>
      <c r="N402" s="500"/>
      <c r="O402" s="500"/>
      <c r="P402" s="500"/>
      <c r="Q402" s="500"/>
      <c r="R402" s="500"/>
      <c r="S402" s="500"/>
      <c r="T402" s="500"/>
      <c r="U402" s="500"/>
      <c r="V402" s="500"/>
      <c r="W402" s="500"/>
      <c r="X402" s="500"/>
      <c r="Y402" s="500"/>
      <c r="Z402" s="500"/>
      <c r="AA402" s="500"/>
      <c r="AB402" s="500"/>
      <c r="AC402" s="500"/>
      <c r="AD402" s="500"/>
      <c r="AE402" s="500"/>
      <c r="AF402" s="500"/>
      <c r="AG402" s="500"/>
      <c r="AH402" s="500"/>
      <c r="AI402" s="500"/>
      <c r="AJ402" s="500"/>
      <c r="AK402" s="500"/>
      <c r="AL402" s="500"/>
      <c r="AM402" s="500"/>
      <c r="AN402" s="500"/>
      <c r="AO402" s="500"/>
      <c r="AP402" s="500"/>
      <c r="AQ402" s="500"/>
      <c r="AR402" s="500"/>
      <c r="AS402" s="500"/>
      <c r="AT402" s="500"/>
      <c r="AU402" s="500"/>
      <c r="AV402" s="500"/>
      <c r="AW402" s="500"/>
      <c r="AX402" s="500"/>
      <c r="AY402" s="500"/>
      <c r="AZ402" s="500"/>
      <c r="BA402" s="500"/>
      <c r="BB402" s="500"/>
      <c r="BC402" s="500"/>
      <c r="BD402" s="500"/>
      <c r="BE402" s="500"/>
      <c r="BF402" s="500"/>
      <c r="BG402" s="500"/>
      <c r="BH402" s="500"/>
      <c r="BI402" s="500"/>
      <c r="BJ402" s="500"/>
      <c r="BK402" s="500"/>
      <c r="BL402" s="500"/>
      <c r="BM402" s="500"/>
      <c r="BN402" s="500"/>
      <c r="BO402" s="500"/>
      <c r="BP402" s="500"/>
      <c r="BQ402" s="500"/>
      <c r="BR402" s="500"/>
      <c r="BS402" s="500"/>
      <c r="BT402" s="500"/>
      <c r="BU402" s="500"/>
      <c r="BV402" s="500"/>
      <c r="BW402" s="500"/>
      <c r="BX402" s="500"/>
      <c r="BY402" s="500"/>
      <c r="BZ402" s="500"/>
      <c r="CA402" s="500"/>
      <c r="CB402" s="500"/>
      <c r="CC402" s="500"/>
      <c r="CD402" s="500"/>
      <c r="CE402" s="500"/>
      <c r="CF402" s="500"/>
      <c r="CG402" s="500"/>
      <c r="CH402" s="500"/>
      <c r="CI402" s="500"/>
      <c r="CJ402" s="500"/>
      <c r="CK402" s="500"/>
      <c r="CL402" s="500"/>
      <c r="CM402" s="500"/>
      <c r="CN402" s="500"/>
      <c r="CO402" s="500"/>
      <c r="CP402" s="500"/>
      <c r="CQ402" s="500"/>
      <c r="CR402" s="500"/>
      <c r="CS402" s="500"/>
      <c r="CT402" s="500"/>
      <c r="CU402" s="500"/>
      <c r="CV402" s="500"/>
      <c r="CW402" s="500"/>
      <c r="CX402" s="500"/>
      <c r="CY402" s="500"/>
      <c r="CZ402" s="500"/>
      <c r="DA402" s="500"/>
      <c r="DB402" s="500"/>
      <c r="DC402" s="500"/>
      <c r="DD402" s="500"/>
      <c r="DE402" s="500"/>
      <c r="DF402" s="500"/>
      <c r="DG402" s="500"/>
      <c r="DH402" s="500"/>
      <c r="DI402" s="500"/>
      <c r="DJ402" s="500"/>
      <c r="DK402" s="500"/>
      <c r="DL402" s="500"/>
      <c r="DM402" s="500"/>
      <c r="DN402" s="500"/>
      <c r="DO402" s="500"/>
      <c r="DP402" s="500"/>
      <c r="DQ402" s="500"/>
      <c r="DR402" s="500"/>
      <c r="DS402" s="500"/>
      <c r="DT402" s="500"/>
      <c r="DU402" s="500"/>
      <c r="DV402" s="500"/>
      <c r="DW402" s="500"/>
      <c r="DX402" s="500"/>
      <c r="DY402" s="500"/>
      <c r="DZ402" s="500"/>
      <c r="EA402" s="500"/>
      <c r="EB402" s="500"/>
      <c r="EC402" s="500"/>
      <c r="ED402" s="500"/>
      <c r="EE402" s="500"/>
      <c r="EF402" s="500"/>
      <c r="EG402" s="500"/>
      <c r="EH402" s="500"/>
      <c r="EI402" s="500"/>
      <c r="EJ402" s="500"/>
      <c r="EK402" s="500"/>
      <c r="EL402" s="500"/>
      <c r="EM402" s="500"/>
      <c r="EN402" s="500"/>
      <c r="EO402" s="500"/>
      <c r="EP402" s="500"/>
      <c r="EQ402" s="500"/>
      <c r="ER402" s="500"/>
      <c r="ES402" s="500"/>
      <c r="ET402" s="500"/>
      <c r="EU402" s="500"/>
      <c r="EV402" s="500"/>
      <c r="EW402" s="500"/>
      <c r="EX402" s="500"/>
      <c r="EY402" s="500"/>
      <c r="EZ402" s="500"/>
      <c r="FA402" s="500"/>
      <c r="FB402" s="500"/>
      <c r="FC402" s="500"/>
      <c r="FD402" s="500"/>
      <c r="FE402" s="500"/>
      <c r="FF402" s="500"/>
      <c r="FG402" s="500"/>
      <c r="FH402" s="500"/>
      <c r="FI402" s="500"/>
      <c r="FJ402" s="500"/>
      <c r="FK402" s="500"/>
      <c r="FL402" s="500"/>
      <c r="FM402" s="500"/>
      <c r="FN402" s="500"/>
      <c r="FO402" s="500"/>
      <c r="FP402" s="500"/>
      <c r="FQ402" s="500"/>
      <c r="FR402" s="500"/>
      <c r="FS402" s="500"/>
      <c r="FT402" s="500"/>
      <c r="FU402" s="500"/>
      <c r="FV402" s="500"/>
      <c r="FW402" s="500"/>
      <c r="FX402" s="500"/>
      <c r="FY402" s="500"/>
      <c r="FZ402" s="500"/>
      <c r="GA402" s="500"/>
      <c r="GB402" s="500"/>
      <c r="GC402" s="500"/>
      <c r="GD402" s="500"/>
      <c r="GE402" s="500"/>
      <c r="GF402" s="500"/>
      <c r="GG402" s="500"/>
      <c r="GH402" s="500"/>
      <c r="GI402" s="500"/>
      <c r="GJ402" s="500"/>
      <c r="GK402" s="500"/>
      <c r="GL402" s="500"/>
      <c r="GM402" s="500"/>
      <c r="GN402" s="500"/>
      <c r="GO402" s="500"/>
      <c r="GP402" s="500"/>
      <c r="GQ402" s="500"/>
      <c r="GR402" s="500"/>
      <c r="GS402" s="500"/>
      <c r="GT402" s="500"/>
      <c r="GU402" s="500"/>
      <c r="GV402" s="500"/>
      <c r="GW402" s="500"/>
      <c r="GX402" s="500"/>
      <c r="GY402" s="500"/>
      <c r="GZ402" s="500"/>
      <c r="HA402" s="500"/>
      <c r="HB402" s="500"/>
      <c r="HC402" s="500"/>
      <c r="HD402" s="500"/>
      <c r="HE402" s="500"/>
      <c r="HF402" s="500"/>
      <c r="HG402" s="500"/>
      <c r="HH402" s="500"/>
      <c r="HI402" s="500"/>
      <c r="HJ402" s="500"/>
      <c r="HK402" s="500"/>
      <c r="HL402" s="500"/>
      <c r="HM402" s="500"/>
      <c r="HN402" s="500"/>
      <c r="HO402" s="500"/>
      <c r="HP402" s="500"/>
      <c r="HQ402" s="500"/>
      <c r="HR402" s="500"/>
      <c r="HS402" s="500"/>
      <c r="HT402" s="500"/>
      <c r="HU402" s="500"/>
      <c r="HV402" s="500"/>
      <c r="HW402" s="500"/>
      <c r="HX402" s="500"/>
      <c r="HY402" s="500"/>
      <c r="HZ402" s="500"/>
      <c r="IA402" s="500"/>
      <c r="IB402" s="500"/>
      <c r="IC402" s="500"/>
      <c r="ID402" s="500"/>
      <c r="IE402" s="500"/>
      <c r="IF402" s="500"/>
      <c r="IG402" s="500"/>
      <c r="IH402" s="500"/>
      <c r="II402" s="500"/>
      <c r="IJ402" s="500"/>
      <c r="IK402" s="500"/>
      <c r="IL402" s="500"/>
      <c r="IM402" s="500"/>
      <c r="IN402" s="500"/>
      <c r="IO402" s="500"/>
      <c r="IP402" s="500"/>
      <c r="IQ402" s="500"/>
      <c r="IR402" s="500"/>
      <c r="IS402" s="500"/>
    </row>
    <row r="403" spans="1:253" ht="62.5">
      <c r="A403" s="526">
        <v>10</v>
      </c>
      <c r="B403" s="589" t="s">
        <v>1667</v>
      </c>
      <c r="C403" s="590" t="s">
        <v>5</v>
      </c>
      <c r="D403" s="591">
        <v>5</v>
      </c>
      <c r="E403" s="523"/>
      <c r="F403" s="448">
        <f t="shared" ref="F403" si="46">D403*E403</f>
        <v>0</v>
      </c>
    </row>
    <row r="404" spans="1:253">
      <c r="A404" s="459"/>
      <c r="B404" s="527"/>
      <c r="C404" s="528"/>
      <c r="D404" s="529"/>
      <c r="E404" s="586"/>
      <c r="F404" s="531"/>
      <c r="G404" s="500"/>
      <c r="H404" s="500"/>
      <c r="I404" s="500"/>
      <c r="J404" s="500"/>
      <c r="K404" s="500"/>
      <c r="L404" s="500"/>
      <c r="M404" s="500"/>
      <c r="N404" s="500"/>
      <c r="O404" s="500"/>
      <c r="P404" s="500"/>
      <c r="Q404" s="500"/>
      <c r="R404" s="500"/>
      <c r="S404" s="500"/>
      <c r="T404" s="500"/>
      <c r="U404" s="500"/>
      <c r="V404" s="500"/>
      <c r="W404" s="500"/>
      <c r="X404" s="500"/>
      <c r="Y404" s="500"/>
      <c r="Z404" s="500"/>
      <c r="AA404" s="500"/>
      <c r="AB404" s="500"/>
      <c r="AC404" s="500"/>
      <c r="AD404" s="500"/>
      <c r="AE404" s="500"/>
      <c r="AF404" s="500"/>
      <c r="AG404" s="500"/>
      <c r="AH404" s="500"/>
      <c r="AI404" s="500"/>
      <c r="AJ404" s="500"/>
      <c r="AK404" s="500"/>
      <c r="AL404" s="500"/>
      <c r="AM404" s="500"/>
      <c r="AN404" s="500"/>
      <c r="AO404" s="500"/>
      <c r="AP404" s="500"/>
      <c r="AQ404" s="500"/>
      <c r="AR404" s="500"/>
      <c r="AS404" s="500"/>
      <c r="AT404" s="500"/>
      <c r="AU404" s="500"/>
      <c r="AV404" s="500"/>
      <c r="AW404" s="500"/>
      <c r="AX404" s="500"/>
      <c r="AY404" s="500"/>
      <c r="AZ404" s="500"/>
      <c r="BA404" s="500"/>
      <c r="BB404" s="500"/>
      <c r="BC404" s="500"/>
      <c r="BD404" s="500"/>
      <c r="BE404" s="500"/>
      <c r="BF404" s="500"/>
      <c r="BG404" s="500"/>
      <c r="BH404" s="500"/>
      <c r="BI404" s="500"/>
      <c r="BJ404" s="500"/>
      <c r="BK404" s="500"/>
      <c r="BL404" s="500"/>
      <c r="BM404" s="500"/>
      <c r="BN404" s="500"/>
      <c r="BO404" s="500"/>
      <c r="BP404" s="500"/>
      <c r="BQ404" s="500"/>
      <c r="BR404" s="500"/>
      <c r="BS404" s="500"/>
      <c r="BT404" s="500"/>
      <c r="BU404" s="500"/>
      <c r="BV404" s="500"/>
      <c r="BW404" s="500"/>
      <c r="BX404" s="500"/>
      <c r="BY404" s="500"/>
      <c r="BZ404" s="500"/>
      <c r="CA404" s="500"/>
      <c r="CB404" s="500"/>
      <c r="CC404" s="500"/>
      <c r="CD404" s="500"/>
      <c r="CE404" s="500"/>
      <c r="CF404" s="500"/>
      <c r="CG404" s="500"/>
      <c r="CH404" s="500"/>
      <c r="CI404" s="500"/>
      <c r="CJ404" s="500"/>
      <c r="CK404" s="500"/>
      <c r="CL404" s="500"/>
      <c r="CM404" s="500"/>
      <c r="CN404" s="500"/>
      <c r="CO404" s="500"/>
      <c r="CP404" s="500"/>
      <c r="CQ404" s="500"/>
      <c r="CR404" s="500"/>
      <c r="CS404" s="500"/>
      <c r="CT404" s="500"/>
      <c r="CU404" s="500"/>
      <c r="CV404" s="500"/>
      <c r="CW404" s="500"/>
      <c r="CX404" s="500"/>
      <c r="CY404" s="500"/>
      <c r="CZ404" s="500"/>
      <c r="DA404" s="500"/>
      <c r="DB404" s="500"/>
      <c r="DC404" s="500"/>
      <c r="DD404" s="500"/>
      <c r="DE404" s="500"/>
      <c r="DF404" s="500"/>
      <c r="DG404" s="500"/>
      <c r="DH404" s="500"/>
      <c r="DI404" s="500"/>
      <c r="DJ404" s="500"/>
      <c r="DK404" s="500"/>
      <c r="DL404" s="500"/>
      <c r="DM404" s="500"/>
      <c r="DN404" s="500"/>
      <c r="DO404" s="500"/>
      <c r="DP404" s="500"/>
      <c r="DQ404" s="500"/>
      <c r="DR404" s="500"/>
      <c r="DS404" s="500"/>
      <c r="DT404" s="500"/>
      <c r="DU404" s="500"/>
      <c r="DV404" s="500"/>
      <c r="DW404" s="500"/>
      <c r="DX404" s="500"/>
      <c r="DY404" s="500"/>
      <c r="DZ404" s="500"/>
      <c r="EA404" s="500"/>
      <c r="EB404" s="500"/>
      <c r="EC404" s="500"/>
      <c r="ED404" s="500"/>
      <c r="EE404" s="500"/>
      <c r="EF404" s="500"/>
      <c r="EG404" s="500"/>
      <c r="EH404" s="500"/>
      <c r="EI404" s="500"/>
      <c r="EJ404" s="500"/>
      <c r="EK404" s="500"/>
      <c r="EL404" s="500"/>
      <c r="EM404" s="500"/>
      <c r="EN404" s="500"/>
      <c r="EO404" s="500"/>
      <c r="EP404" s="500"/>
      <c r="EQ404" s="500"/>
      <c r="ER404" s="500"/>
      <c r="ES404" s="500"/>
      <c r="ET404" s="500"/>
      <c r="EU404" s="500"/>
      <c r="EV404" s="500"/>
      <c r="EW404" s="500"/>
      <c r="EX404" s="500"/>
      <c r="EY404" s="500"/>
      <c r="EZ404" s="500"/>
      <c r="FA404" s="500"/>
      <c r="FB404" s="500"/>
      <c r="FC404" s="500"/>
      <c r="FD404" s="500"/>
      <c r="FE404" s="500"/>
      <c r="FF404" s="500"/>
      <c r="FG404" s="500"/>
      <c r="FH404" s="500"/>
      <c r="FI404" s="500"/>
      <c r="FJ404" s="500"/>
      <c r="FK404" s="500"/>
      <c r="FL404" s="500"/>
      <c r="FM404" s="500"/>
      <c r="FN404" s="500"/>
      <c r="FO404" s="500"/>
      <c r="FP404" s="500"/>
      <c r="FQ404" s="500"/>
      <c r="FR404" s="500"/>
      <c r="FS404" s="500"/>
      <c r="FT404" s="500"/>
      <c r="FU404" s="500"/>
      <c r="FV404" s="500"/>
      <c r="FW404" s="500"/>
      <c r="FX404" s="500"/>
      <c r="FY404" s="500"/>
      <c r="FZ404" s="500"/>
      <c r="GA404" s="500"/>
      <c r="GB404" s="500"/>
      <c r="GC404" s="500"/>
      <c r="GD404" s="500"/>
      <c r="GE404" s="500"/>
      <c r="GF404" s="500"/>
      <c r="GG404" s="500"/>
      <c r="GH404" s="500"/>
      <c r="GI404" s="500"/>
      <c r="GJ404" s="500"/>
      <c r="GK404" s="500"/>
      <c r="GL404" s="500"/>
      <c r="GM404" s="500"/>
      <c r="GN404" s="500"/>
      <c r="GO404" s="500"/>
      <c r="GP404" s="500"/>
      <c r="GQ404" s="500"/>
      <c r="GR404" s="500"/>
      <c r="GS404" s="500"/>
      <c r="GT404" s="500"/>
      <c r="GU404" s="500"/>
      <c r="GV404" s="500"/>
      <c r="GW404" s="500"/>
      <c r="GX404" s="500"/>
      <c r="GY404" s="500"/>
      <c r="GZ404" s="500"/>
      <c r="HA404" s="500"/>
      <c r="HB404" s="500"/>
      <c r="HC404" s="500"/>
      <c r="HD404" s="500"/>
      <c r="HE404" s="500"/>
      <c r="HF404" s="500"/>
      <c r="HG404" s="500"/>
      <c r="HH404" s="500"/>
      <c r="HI404" s="500"/>
      <c r="HJ404" s="500"/>
      <c r="HK404" s="500"/>
      <c r="HL404" s="500"/>
      <c r="HM404" s="500"/>
      <c r="HN404" s="500"/>
      <c r="HO404" s="500"/>
      <c r="HP404" s="500"/>
      <c r="HQ404" s="500"/>
      <c r="HR404" s="500"/>
      <c r="HS404" s="500"/>
      <c r="HT404" s="500"/>
      <c r="HU404" s="500"/>
      <c r="HV404" s="500"/>
      <c r="HW404" s="500"/>
      <c r="HX404" s="500"/>
      <c r="HY404" s="500"/>
      <c r="HZ404" s="500"/>
      <c r="IA404" s="500"/>
      <c r="IB404" s="500"/>
      <c r="IC404" s="500"/>
      <c r="ID404" s="500"/>
      <c r="IE404" s="500"/>
      <c r="IF404" s="500"/>
      <c r="IG404" s="500"/>
      <c r="IH404" s="500"/>
      <c r="II404" s="500"/>
      <c r="IJ404" s="500"/>
      <c r="IK404" s="500"/>
      <c r="IL404" s="500"/>
      <c r="IM404" s="500"/>
      <c r="IN404" s="500"/>
      <c r="IO404" s="500"/>
      <c r="IP404" s="500"/>
      <c r="IQ404" s="500"/>
      <c r="IR404" s="500"/>
      <c r="IS404" s="500"/>
    </row>
    <row r="405" spans="1:253" ht="62.5">
      <c r="A405" s="526">
        <v>11</v>
      </c>
      <c r="B405" s="589" t="s">
        <v>1668</v>
      </c>
      <c r="C405" s="590" t="s">
        <v>5</v>
      </c>
      <c r="D405" s="591">
        <v>10</v>
      </c>
      <c r="E405" s="523"/>
      <c r="F405" s="448">
        <f t="shared" si="44"/>
        <v>0</v>
      </c>
    </row>
    <row r="406" spans="1:253">
      <c r="A406" s="459"/>
      <c r="B406" s="527"/>
      <c r="C406" s="528"/>
      <c r="D406" s="529"/>
      <c r="E406" s="586"/>
      <c r="F406" s="531"/>
      <c r="G406" s="500"/>
      <c r="H406" s="500"/>
      <c r="I406" s="500"/>
      <c r="J406" s="500"/>
      <c r="K406" s="500"/>
      <c r="L406" s="500"/>
      <c r="M406" s="500"/>
      <c r="N406" s="500"/>
      <c r="O406" s="500"/>
      <c r="P406" s="500"/>
      <c r="Q406" s="500"/>
      <c r="R406" s="500"/>
      <c r="S406" s="500"/>
      <c r="T406" s="500"/>
      <c r="U406" s="500"/>
      <c r="V406" s="500"/>
      <c r="W406" s="500"/>
      <c r="X406" s="500"/>
      <c r="Y406" s="500"/>
      <c r="Z406" s="500"/>
      <c r="AA406" s="500"/>
      <c r="AB406" s="500"/>
      <c r="AC406" s="500"/>
      <c r="AD406" s="500"/>
      <c r="AE406" s="500"/>
      <c r="AF406" s="500"/>
      <c r="AG406" s="500"/>
      <c r="AH406" s="500"/>
      <c r="AI406" s="500"/>
      <c r="AJ406" s="500"/>
      <c r="AK406" s="500"/>
      <c r="AL406" s="500"/>
      <c r="AM406" s="500"/>
      <c r="AN406" s="500"/>
      <c r="AO406" s="500"/>
      <c r="AP406" s="500"/>
      <c r="AQ406" s="500"/>
      <c r="AR406" s="500"/>
      <c r="AS406" s="500"/>
      <c r="AT406" s="500"/>
      <c r="AU406" s="500"/>
      <c r="AV406" s="500"/>
      <c r="AW406" s="500"/>
      <c r="AX406" s="500"/>
      <c r="AY406" s="500"/>
      <c r="AZ406" s="500"/>
      <c r="BA406" s="500"/>
      <c r="BB406" s="500"/>
      <c r="BC406" s="500"/>
      <c r="BD406" s="500"/>
      <c r="BE406" s="500"/>
      <c r="BF406" s="500"/>
      <c r="BG406" s="500"/>
      <c r="BH406" s="500"/>
      <c r="BI406" s="500"/>
      <c r="BJ406" s="500"/>
      <c r="BK406" s="500"/>
      <c r="BL406" s="500"/>
      <c r="BM406" s="500"/>
      <c r="BN406" s="500"/>
      <c r="BO406" s="500"/>
      <c r="BP406" s="500"/>
      <c r="BQ406" s="500"/>
      <c r="BR406" s="500"/>
      <c r="BS406" s="500"/>
      <c r="BT406" s="500"/>
      <c r="BU406" s="500"/>
      <c r="BV406" s="500"/>
      <c r="BW406" s="500"/>
      <c r="BX406" s="500"/>
      <c r="BY406" s="500"/>
      <c r="BZ406" s="500"/>
      <c r="CA406" s="500"/>
      <c r="CB406" s="500"/>
      <c r="CC406" s="500"/>
      <c r="CD406" s="500"/>
      <c r="CE406" s="500"/>
      <c r="CF406" s="500"/>
      <c r="CG406" s="500"/>
      <c r="CH406" s="500"/>
      <c r="CI406" s="500"/>
      <c r="CJ406" s="500"/>
      <c r="CK406" s="500"/>
      <c r="CL406" s="500"/>
      <c r="CM406" s="500"/>
      <c r="CN406" s="500"/>
      <c r="CO406" s="500"/>
      <c r="CP406" s="500"/>
      <c r="CQ406" s="500"/>
      <c r="CR406" s="500"/>
      <c r="CS406" s="500"/>
      <c r="CT406" s="500"/>
      <c r="CU406" s="500"/>
      <c r="CV406" s="500"/>
      <c r="CW406" s="500"/>
      <c r="CX406" s="500"/>
      <c r="CY406" s="500"/>
      <c r="CZ406" s="500"/>
      <c r="DA406" s="500"/>
      <c r="DB406" s="500"/>
      <c r="DC406" s="500"/>
      <c r="DD406" s="500"/>
      <c r="DE406" s="500"/>
      <c r="DF406" s="500"/>
      <c r="DG406" s="500"/>
      <c r="DH406" s="500"/>
      <c r="DI406" s="500"/>
      <c r="DJ406" s="500"/>
      <c r="DK406" s="500"/>
      <c r="DL406" s="500"/>
      <c r="DM406" s="500"/>
      <c r="DN406" s="500"/>
      <c r="DO406" s="500"/>
      <c r="DP406" s="500"/>
      <c r="DQ406" s="500"/>
      <c r="DR406" s="500"/>
      <c r="DS406" s="500"/>
      <c r="DT406" s="500"/>
      <c r="DU406" s="500"/>
      <c r="DV406" s="500"/>
      <c r="DW406" s="500"/>
      <c r="DX406" s="500"/>
      <c r="DY406" s="500"/>
      <c r="DZ406" s="500"/>
      <c r="EA406" s="500"/>
      <c r="EB406" s="500"/>
      <c r="EC406" s="500"/>
      <c r="ED406" s="500"/>
      <c r="EE406" s="500"/>
      <c r="EF406" s="500"/>
      <c r="EG406" s="500"/>
      <c r="EH406" s="500"/>
      <c r="EI406" s="500"/>
      <c r="EJ406" s="500"/>
      <c r="EK406" s="500"/>
      <c r="EL406" s="500"/>
      <c r="EM406" s="500"/>
      <c r="EN406" s="500"/>
      <c r="EO406" s="500"/>
      <c r="EP406" s="500"/>
      <c r="EQ406" s="500"/>
      <c r="ER406" s="500"/>
      <c r="ES406" s="500"/>
      <c r="ET406" s="500"/>
      <c r="EU406" s="500"/>
      <c r="EV406" s="500"/>
      <c r="EW406" s="500"/>
      <c r="EX406" s="500"/>
      <c r="EY406" s="500"/>
      <c r="EZ406" s="500"/>
      <c r="FA406" s="500"/>
      <c r="FB406" s="500"/>
      <c r="FC406" s="500"/>
      <c r="FD406" s="500"/>
      <c r="FE406" s="500"/>
      <c r="FF406" s="500"/>
      <c r="FG406" s="500"/>
      <c r="FH406" s="500"/>
      <c r="FI406" s="500"/>
      <c r="FJ406" s="500"/>
      <c r="FK406" s="500"/>
      <c r="FL406" s="500"/>
      <c r="FM406" s="500"/>
      <c r="FN406" s="500"/>
      <c r="FO406" s="500"/>
      <c r="FP406" s="500"/>
      <c r="FQ406" s="500"/>
      <c r="FR406" s="500"/>
      <c r="FS406" s="500"/>
      <c r="FT406" s="500"/>
      <c r="FU406" s="500"/>
      <c r="FV406" s="500"/>
      <c r="FW406" s="500"/>
      <c r="FX406" s="500"/>
      <c r="FY406" s="500"/>
      <c r="FZ406" s="500"/>
      <c r="GA406" s="500"/>
      <c r="GB406" s="500"/>
      <c r="GC406" s="500"/>
      <c r="GD406" s="500"/>
      <c r="GE406" s="500"/>
      <c r="GF406" s="500"/>
      <c r="GG406" s="500"/>
      <c r="GH406" s="500"/>
      <c r="GI406" s="500"/>
      <c r="GJ406" s="500"/>
      <c r="GK406" s="500"/>
      <c r="GL406" s="500"/>
      <c r="GM406" s="500"/>
      <c r="GN406" s="500"/>
      <c r="GO406" s="500"/>
      <c r="GP406" s="500"/>
      <c r="GQ406" s="500"/>
      <c r="GR406" s="500"/>
      <c r="GS406" s="500"/>
      <c r="GT406" s="500"/>
      <c r="GU406" s="500"/>
      <c r="GV406" s="500"/>
      <c r="GW406" s="500"/>
      <c r="GX406" s="500"/>
      <c r="GY406" s="500"/>
      <c r="GZ406" s="500"/>
      <c r="HA406" s="500"/>
      <c r="HB406" s="500"/>
      <c r="HC406" s="500"/>
      <c r="HD406" s="500"/>
      <c r="HE406" s="500"/>
      <c r="HF406" s="500"/>
      <c r="HG406" s="500"/>
      <c r="HH406" s="500"/>
      <c r="HI406" s="500"/>
      <c r="HJ406" s="500"/>
      <c r="HK406" s="500"/>
      <c r="HL406" s="500"/>
      <c r="HM406" s="500"/>
      <c r="HN406" s="500"/>
      <c r="HO406" s="500"/>
      <c r="HP406" s="500"/>
      <c r="HQ406" s="500"/>
      <c r="HR406" s="500"/>
      <c r="HS406" s="500"/>
      <c r="HT406" s="500"/>
      <c r="HU406" s="500"/>
      <c r="HV406" s="500"/>
      <c r="HW406" s="500"/>
      <c r="HX406" s="500"/>
      <c r="HY406" s="500"/>
      <c r="HZ406" s="500"/>
      <c r="IA406" s="500"/>
      <c r="IB406" s="500"/>
      <c r="IC406" s="500"/>
      <c r="ID406" s="500"/>
      <c r="IE406" s="500"/>
      <c r="IF406" s="500"/>
      <c r="IG406" s="500"/>
      <c r="IH406" s="500"/>
      <c r="II406" s="500"/>
      <c r="IJ406" s="500"/>
      <c r="IK406" s="500"/>
      <c r="IL406" s="500"/>
      <c r="IM406" s="500"/>
      <c r="IN406" s="500"/>
      <c r="IO406" s="500"/>
      <c r="IP406" s="500"/>
      <c r="IQ406" s="500"/>
      <c r="IR406" s="500"/>
      <c r="IS406" s="500"/>
    </row>
    <row r="407" spans="1:253" ht="50">
      <c r="A407" s="526">
        <v>12</v>
      </c>
      <c r="B407" s="592" t="s">
        <v>1669</v>
      </c>
      <c r="C407" s="590" t="s">
        <v>5</v>
      </c>
      <c r="D407" s="591">
        <v>50</v>
      </c>
      <c r="E407" s="523"/>
      <c r="F407" s="448">
        <f t="shared" si="44"/>
        <v>0</v>
      </c>
    </row>
    <row r="408" spans="1:253">
      <c r="A408" s="459"/>
      <c r="B408" s="527"/>
      <c r="C408" s="528"/>
      <c r="D408" s="529"/>
      <c r="E408" s="586"/>
      <c r="F408" s="531"/>
      <c r="G408" s="500"/>
      <c r="H408" s="500"/>
      <c r="I408" s="500"/>
      <c r="J408" s="500"/>
      <c r="K408" s="500"/>
      <c r="L408" s="500"/>
      <c r="M408" s="500"/>
      <c r="N408" s="500"/>
      <c r="O408" s="500"/>
      <c r="P408" s="500"/>
      <c r="Q408" s="500"/>
      <c r="R408" s="500"/>
      <c r="S408" s="500"/>
      <c r="T408" s="500"/>
      <c r="U408" s="500"/>
      <c r="V408" s="500"/>
      <c r="W408" s="500"/>
      <c r="X408" s="500"/>
      <c r="Y408" s="500"/>
      <c r="Z408" s="500"/>
      <c r="AA408" s="500"/>
      <c r="AB408" s="500"/>
      <c r="AC408" s="500"/>
      <c r="AD408" s="500"/>
      <c r="AE408" s="500"/>
      <c r="AF408" s="500"/>
      <c r="AG408" s="500"/>
      <c r="AH408" s="500"/>
      <c r="AI408" s="500"/>
      <c r="AJ408" s="500"/>
      <c r="AK408" s="500"/>
      <c r="AL408" s="500"/>
      <c r="AM408" s="500"/>
      <c r="AN408" s="500"/>
      <c r="AO408" s="500"/>
      <c r="AP408" s="500"/>
      <c r="AQ408" s="500"/>
      <c r="AR408" s="500"/>
      <c r="AS408" s="500"/>
      <c r="AT408" s="500"/>
      <c r="AU408" s="500"/>
      <c r="AV408" s="500"/>
      <c r="AW408" s="500"/>
      <c r="AX408" s="500"/>
      <c r="AY408" s="500"/>
      <c r="AZ408" s="500"/>
      <c r="BA408" s="500"/>
      <c r="BB408" s="500"/>
      <c r="BC408" s="500"/>
      <c r="BD408" s="500"/>
      <c r="BE408" s="500"/>
      <c r="BF408" s="500"/>
      <c r="BG408" s="500"/>
      <c r="BH408" s="500"/>
      <c r="BI408" s="500"/>
      <c r="BJ408" s="500"/>
      <c r="BK408" s="500"/>
      <c r="BL408" s="500"/>
      <c r="BM408" s="500"/>
      <c r="BN408" s="500"/>
      <c r="BO408" s="500"/>
      <c r="BP408" s="500"/>
      <c r="BQ408" s="500"/>
      <c r="BR408" s="500"/>
      <c r="BS408" s="500"/>
      <c r="BT408" s="500"/>
      <c r="BU408" s="500"/>
      <c r="BV408" s="500"/>
      <c r="BW408" s="500"/>
      <c r="BX408" s="500"/>
      <c r="BY408" s="500"/>
      <c r="BZ408" s="500"/>
      <c r="CA408" s="500"/>
      <c r="CB408" s="500"/>
      <c r="CC408" s="500"/>
      <c r="CD408" s="500"/>
      <c r="CE408" s="500"/>
      <c r="CF408" s="500"/>
      <c r="CG408" s="500"/>
      <c r="CH408" s="500"/>
      <c r="CI408" s="500"/>
      <c r="CJ408" s="500"/>
      <c r="CK408" s="500"/>
      <c r="CL408" s="500"/>
      <c r="CM408" s="500"/>
      <c r="CN408" s="500"/>
      <c r="CO408" s="500"/>
      <c r="CP408" s="500"/>
      <c r="CQ408" s="500"/>
      <c r="CR408" s="500"/>
      <c r="CS408" s="500"/>
      <c r="CT408" s="500"/>
      <c r="CU408" s="500"/>
      <c r="CV408" s="500"/>
      <c r="CW408" s="500"/>
      <c r="CX408" s="500"/>
      <c r="CY408" s="500"/>
      <c r="CZ408" s="500"/>
      <c r="DA408" s="500"/>
      <c r="DB408" s="500"/>
      <c r="DC408" s="500"/>
      <c r="DD408" s="500"/>
      <c r="DE408" s="500"/>
      <c r="DF408" s="500"/>
      <c r="DG408" s="500"/>
      <c r="DH408" s="500"/>
      <c r="DI408" s="500"/>
      <c r="DJ408" s="500"/>
      <c r="DK408" s="500"/>
      <c r="DL408" s="500"/>
      <c r="DM408" s="500"/>
      <c r="DN408" s="500"/>
      <c r="DO408" s="500"/>
      <c r="DP408" s="500"/>
      <c r="DQ408" s="500"/>
      <c r="DR408" s="500"/>
      <c r="DS408" s="500"/>
      <c r="DT408" s="500"/>
      <c r="DU408" s="500"/>
      <c r="DV408" s="500"/>
      <c r="DW408" s="500"/>
      <c r="DX408" s="500"/>
      <c r="DY408" s="500"/>
      <c r="DZ408" s="500"/>
      <c r="EA408" s="500"/>
      <c r="EB408" s="500"/>
      <c r="EC408" s="500"/>
      <c r="ED408" s="500"/>
      <c r="EE408" s="500"/>
      <c r="EF408" s="500"/>
      <c r="EG408" s="500"/>
      <c r="EH408" s="500"/>
      <c r="EI408" s="500"/>
      <c r="EJ408" s="500"/>
      <c r="EK408" s="500"/>
      <c r="EL408" s="500"/>
      <c r="EM408" s="500"/>
      <c r="EN408" s="500"/>
      <c r="EO408" s="500"/>
      <c r="EP408" s="500"/>
      <c r="EQ408" s="500"/>
      <c r="ER408" s="500"/>
      <c r="ES408" s="500"/>
      <c r="ET408" s="500"/>
      <c r="EU408" s="500"/>
      <c r="EV408" s="500"/>
      <c r="EW408" s="500"/>
      <c r="EX408" s="500"/>
      <c r="EY408" s="500"/>
      <c r="EZ408" s="500"/>
      <c r="FA408" s="500"/>
      <c r="FB408" s="500"/>
      <c r="FC408" s="500"/>
      <c r="FD408" s="500"/>
      <c r="FE408" s="500"/>
      <c r="FF408" s="500"/>
      <c r="FG408" s="500"/>
      <c r="FH408" s="500"/>
      <c r="FI408" s="500"/>
      <c r="FJ408" s="500"/>
      <c r="FK408" s="500"/>
      <c r="FL408" s="500"/>
      <c r="FM408" s="500"/>
      <c r="FN408" s="500"/>
      <c r="FO408" s="500"/>
      <c r="FP408" s="500"/>
      <c r="FQ408" s="500"/>
      <c r="FR408" s="500"/>
      <c r="FS408" s="500"/>
      <c r="FT408" s="500"/>
      <c r="FU408" s="500"/>
      <c r="FV408" s="500"/>
      <c r="FW408" s="500"/>
      <c r="FX408" s="500"/>
      <c r="FY408" s="500"/>
      <c r="FZ408" s="500"/>
      <c r="GA408" s="500"/>
      <c r="GB408" s="500"/>
      <c r="GC408" s="500"/>
      <c r="GD408" s="500"/>
      <c r="GE408" s="500"/>
      <c r="GF408" s="500"/>
      <c r="GG408" s="500"/>
      <c r="GH408" s="500"/>
      <c r="GI408" s="500"/>
      <c r="GJ408" s="500"/>
      <c r="GK408" s="500"/>
      <c r="GL408" s="500"/>
      <c r="GM408" s="500"/>
      <c r="GN408" s="500"/>
      <c r="GO408" s="500"/>
      <c r="GP408" s="500"/>
      <c r="GQ408" s="500"/>
      <c r="GR408" s="500"/>
      <c r="GS408" s="500"/>
      <c r="GT408" s="500"/>
      <c r="GU408" s="500"/>
      <c r="GV408" s="500"/>
      <c r="GW408" s="500"/>
      <c r="GX408" s="500"/>
      <c r="GY408" s="500"/>
      <c r="GZ408" s="500"/>
      <c r="HA408" s="500"/>
      <c r="HB408" s="500"/>
      <c r="HC408" s="500"/>
      <c r="HD408" s="500"/>
      <c r="HE408" s="500"/>
      <c r="HF408" s="500"/>
      <c r="HG408" s="500"/>
      <c r="HH408" s="500"/>
      <c r="HI408" s="500"/>
      <c r="HJ408" s="500"/>
      <c r="HK408" s="500"/>
      <c r="HL408" s="500"/>
      <c r="HM408" s="500"/>
      <c r="HN408" s="500"/>
      <c r="HO408" s="500"/>
      <c r="HP408" s="500"/>
      <c r="HQ408" s="500"/>
      <c r="HR408" s="500"/>
      <c r="HS408" s="500"/>
      <c r="HT408" s="500"/>
      <c r="HU408" s="500"/>
      <c r="HV408" s="500"/>
      <c r="HW408" s="500"/>
      <c r="HX408" s="500"/>
      <c r="HY408" s="500"/>
      <c r="HZ408" s="500"/>
      <c r="IA408" s="500"/>
      <c r="IB408" s="500"/>
      <c r="IC408" s="500"/>
      <c r="ID408" s="500"/>
      <c r="IE408" s="500"/>
      <c r="IF408" s="500"/>
      <c r="IG408" s="500"/>
      <c r="IH408" s="500"/>
      <c r="II408" s="500"/>
      <c r="IJ408" s="500"/>
      <c r="IK408" s="500"/>
      <c r="IL408" s="500"/>
      <c r="IM408" s="500"/>
      <c r="IN408" s="500"/>
      <c r="IO408" s="500"/>
      <c r="IP408" s="500"/>
      <c r="IQ408" s="500"/>
      <c r="IR408" s="500"/>
      <c r="IS408" s="500"/>
    </row>
    <row r="409" spans="1:253" ht="137.5">
      <c r="A409" s="526">
        <v>13</v>
      </c>
      <c r="B409" s="589" t="s">
        <v>1670</v>
      </c>
      <c r="C409" s="590" t="s">
        <v>5</v>
      </c>
      <c r="D409" s="591">
        <v>10</v>
      </c>
      <c r="E409" s="523"/>
      <c r="F409" s="448">
        <f t="shared" ref="F409" si="47">D409*E409</f>
        <v>0</v>
      </c>
    </row>
    <row r="410" spans="1:253" s="515" customFormat="1" ht="13">
      <c r="A410" s="576"/>
      <c r="B410" s="577"/>
      <c r="C410" s="578"/>
      <c r="D410" s="578"/>
      <c r="E410" s="579"/>
      <c r="F410" s="580"/>
    </row>
    <row r="411" spans="1:253" s="443" customFormat="1">
      <c r="A411" s="593">
        <v>14</v>
      </c>
      <c r="B411" s="594" t="s">
        <v>1671</v>
      </c>
      <c r="C411" s="595"/>
      <c r="D411" s="596"/>
      <c r="E411" s="597"/>
      <c r="F411" s="598"/>
    </row>
    <row r="412" spans="1:253" s="437" customFormat="1" ht="38">
      <c r="A412" s="593"/>
      <c r="B412" s="599" t="s">
        <v>1672</v>
      </c>
      <c r="C412" s="600" t="s">
        <v>1579</v>
      </c>
      <c r="D412" s="601">
        <v>15</v>
      </c>
      <c r="E412" s="602"/>
      <c r="F412" s="602" t="str">
        <f>IF(E412&gt;0,E412*D412," ")</f>
        <v xml:space="preserve"> </v>
      </c>
    </row>
    <row r="413" spans="1:253" s="443" customFormat="1" ht="25">
      <c r="A413" s="593"/>
      <c r="B413" s="603" t="s">
        <v>1673</v>
      </c>
      <c r="C413" s="600" t="s">
        <v>1579</v>
      </c>
      <c r="D413" s="601">
        <v>10</v>
      </c>
      <c r="E413" s="602"/>
      <c r="F413" s="602" t="str">
        <f t="shared" ref="F413:F418" si="48">IF(E413&gt;0,E413*D413," ")</f>
        <v xml:space="preserve"> </v>
      </c>
    </row>
    <row r="414" spans="1:253" s="443" customFormat="1">
      <c r="A414" s="593"/>
      <c r="B414" s="603" t="s">
        <v>1674</v>
      </c>
      <c r="C414" s="600" t="s">
        <v>5</v>
      </c>
      <c r="D414" s="601">
        <v>3</v>
      </c>
      <c r="E414" s="602"/>
      <c r="F414" s="602" t="str">
        <f>IF(E414&gt;0,E414*D414," ")</f>
        <v xml:space="preserve"> </v>
      </c>
    </row>
    <row r="415" spans="1:253" s="437" customFormat="1" ht="38">
      <c r="A415" s="604"/>
      <c r="B415" s="605" t="s">
        <v>1675</v>
      </c>
      <c r="C415" s="606" t="s">
        <v>1676</v>
      </c>
      <c r="D415" s="607">
        <v>1</v>
      </c>
      <c r="E415" s="608"/>
      <c r="F415" s="602" t="str">
        <f t="shared" si="48"/>
        <v xml:space="preserve"> </v>
      </c>
    </row>
    <row r="416" spans="1:253" s="437" customFormat="1" ht="62.5">
      <c r="A416" s="609"/>
      <c r="B416" s="610" t="s">
        <v>1677</v>
      </c>
      <c r="C416" s="600" t="s">
        <v>1676</v>
      </c>
      <c r="D416" s="601">
        <v>2</v>
      </c>
      <c r="E416" s="602"/>
      <c r="F416" s="602" t="str">
        <f t="shared" si="48"/>
        <v xml:space="preserve"> </v>
      </c>
    </row>
    <row r="417" spans="1:253" s="437" customFormat="1" ht="50">
      <c r="A417" s="593"/>
      <c r="B417" s="610" t="s">
        <v>1678</v>
      </c>
      <c r="C417" s="600" t="s">
        <v>1676</v>
      </c>
      <c r="D417" s="601">
        <v>1</v>
      </c>
      <c r="E417" s="602"/>
      <c r="F417" s="602" t="str">
        <f t="shared" si="48"/>
        <v xml:space="preserve"> </v>
      </c>
    </row>
    <row r="418" spans="1:253" s="443" customFormat="1" ht="25">
      <c r="A418" s="593"/>
      <c r="B418" s="610" t="s">
        <v>1679</v>
      </c>
      <c r="C418" s="600" t="s">
        <v>1676</v>
      </c>
      <c r="D418" s="601">
        <v>1</v>
      </c>
      <c r="E418" s="602"/>
      <c r="F418" s="602" t="str">
        <f t="shared" si="48"/>
        <v xml:space="preserve"> </v>
      </c>
    </row>
    <row r="419" spans="1:253" s="443" customFormat="1">
      <c r="A419" s="593"/>
      <c r="B419" s="594" t="s">
        <v>1680</v>
      </c>
      <c r="C419" s="595"/>
      <c r="D419" s="596"/>
      <c r="E419" s="597"/>
      <c r="F419" s="598" t="str">
        <f>IF(E419&gt;0,E419*D419," ")</f>
        <v xml:space="preserve"> </v>
      </c>
    </row>
    <row r="420" spans="1:253" s="443" customFormat="1" ht="14">
      <c r="A420" s="431" t="s">
        <v>1681</v>
      </c>
      <c r="B420" s="492"/>
      <c r="C420" s="493"/>
      <c r="D420" s="1418"/>
      <c r="E420" s="1419"/>
      <c r="F420" s="495">
        <f>SUM(F284:F409)</f>
        <v>0</v>
      </c>
    </row>
    <row r="421" spans="1:253">
      <c r="A421" s="459"/>
      <c r="B421" s="527"/>
      <c r="C421" s="528"/>
      <c r="D421" s="529"/>
      <c r="E421" s="586"/>
      <c r="F421" s="531"/>
    </row>
    <row r="422" spans="1:253" s="443" customFormat="1" ht="14">
      <c r="A422" s="431" t="s">
        <v>1682</v>
      </c>
      <c r="B422" s="492"/>
      <c r="C422" s="493"/>
      <c r="D422" s="501"/>
      <c r="E422" s="502"/>
      <c r="F422" s="436"/>
    </row>
    <row r="423" spans="1:253" ht="25">
      <c r="A423" s="532">
        <v>1</v>
      </c>
      <c r="B423" s="611" t="s">
        <v>1683</v>
      </c>
      <c r="C423" s="612"/>
      <c r="D423" s="553"/>
      <c r="E423" s="554"/>
      <c r="F423" s="536"/>
    </row>
    <row r="424" spans="1:253" ht="37.5">
      <c r="A424" s="613"/>
      <c r="B424" s="614" t="s">
        <v>1684</v>
      </c>
      <c r="C424" s="615" t="s">
        <v>5</v>
      </c>
      <c r="D424" s="616">
        <v>2</v>
      </c>
      <c r="E424" s="523"/>
      <c r="F424" s="448">
        <f t="shared" ref="F424:F428" si="49">D424*E424</f>
        <v>0</v>
      </c>
    </row>
    <row r="425" spans="1:253" ht="50">
      <c r="A425" s="613"/>
      <c r="B425" s="614" t="s">
        <v>1685</v>
      </c>
      <c r="C425" s="615" t="s">
        <v>5</v>
      </c>
      <c r="D425" s="616">
        <v>3</v>
      </c>
      <c r="E425" s="523"/>
      <c r="F425" s="448">
        <f t="shared" si="49"/>
        <v>0</v>
      </c>
    </row>
    <row r="426" spans="1:253" ht="37.5">
      <c r="A426" s="613"/>
      <c r="B426" s="614" t="s">
        <v>1686</v>
      </c>
      <c r="C426" s="615" t="s">
        <v>5</v>
      </c>
      <c r="D426" s="616">
        <v>37</v>
      </c>
      <c r="E426" s="523"/>
      <c r="F426" s="448">
        <f t="shared" si="49"/>
        <v>0</v>
      </c>
    </row>
    <row r="427" spans="1:253" ht="37.5">
      <c r="A427" s="613"/>
      <c r="B427" s="614" t="s">
        <v>1687</v>
      </c>
      <c r="C427" s="615" t="s">
        <v>5</v>
      </c>
      <c r="D427" s="616">
        <v>7</v>
      </c>
      <c r="E427" s="523"/>
      <c r="F427" s="448">
        <f t="shared" si="49"/>
        <v>0</v>
      </c>
    </row>
    <row r="428" spans="1:253">
      <c r="A428" s="613"/>
      <c r="B428" s="614" t="s">
        <v>1688</v>
      </c>
      <c r="C428" s="615" t="s">
        <v>5</v>
      </c>
      <c r="D428" s="616">
        <v>200</v>
      </c>
      <c r="E428" s="523"/>
      <c r="F428" s="448">
        <f t="shared" si="49"/>
        <v>0</v>
      </c>
    </row>
    <row r="429" spans="1:253" s="515" customFormat="1" ht="25">
      <c r="A429" s="491"/>
      <c r="B429" s="617" t="s">
        <v>1689</v>
      </c>
      <c r="C429" s="618"/>
      <c r="D429" s="618"/>
      <c r="E429" s="619"/>
      <c r="F429" s="565"/>
      <c r="G429" s="411"/>
      <c r="H429" s="411"/>
      <c r="I429" s="411"/>
      <c r="J429" s="411"/>
      <c r="K429" s="411"/>
      <c r="L429" s="411"/>
      <c r="M429" s="411"/>
      <c r="N429" s="411"/>
      <c r="O429" s="411"/>
      <c r="P429" s="411"/>
      <c r="Q429" s="411"/>
      <c r="R429" s="411"/>
      <c r="S429" s="411"/>
      <c r="T429" s="411"/>
      <c r="U429" s="411"/>
      <c r="V429" s="411"/>
      <c r="W429" s="411"/>
      <c r="X429" s="411"/>
      <c r="Y429" s="411"/>
      <c r="Z429" s="411"/>
      <c r="AA429" s="411"/>
      <c r="AB429" s="411"/>
      <c r="AC429" s="411"/>
      <c r="AD429" s="411"/>
      <c r="AE429" s="411"/>
      <c r="AF429" s="411"/>
      <c r="AG429" s="411"/>
      <c r="AH429" s="411"/>
      <c r="AI429" s="411"/>
      <c r="AJ429" s="411"/>
      <c r="AK429" s="411"/>
      <c r="AL429" s="411"/>
      <c r="AM429" s="411"/>
      <c r="AN429" s="411"/>
      <c r="AO429" s="411"/>
      <c r="AP429" s="411"/>
      <c r="AQ429" s="411"/>
      <c r="AR429" s="411"/>
      <c r="AS429" s="411"/>
      <c r="AT429" s="411"/>
      <c r="AU429" s="411"/>
      <c r="AV429" s="411"/>
      <c r="AW429" s="411"/>
      <c r="AX429" s="411"/>
      <c r="AY429" s="411"/>
      <c r="AZ429" s="411"/>
      <c r="BA429" s="411"/>
      <c r="BB429" s="411"/>
      <c r="BC429" s="411"/>
      <c r="BD429" s="411"/>
      <c r="BE429" s="411"/>
      <c r="BF429" s="411"/>
      <c r="BG429" s="411"/>
      <c r="BH429" s="411"/>
      <c r="BI429" s="411"/>
      <c r="BJ429" s="411"/>
      <c r="BK429" s="411"/>
      <c r="BL429" s="411"/>
      <c r="BM429" s="411"/>
      <c r="BN429" s="411"/>
      <c r="BO429" s="411"/>
      <c r="BP429" s="411"/>
      <c r="BQ429" s="411"/>
      <c r="BR429" s="411"/>
      <c r="BS429" s="411"/>
      <c r="BT429" s="411"/>
      <c r="BU429" s="411"/>
      <c r="BV429" s="411"/>
      <c r="BW429" s="411"/>
      <c r="BX429" s="411"/>
      <c r="BY429" s="411"/>
      <c r="BZ429" s="411"/>
      <c r="CA429" s="411"/>
      <c r="CB429" s="411"/>
      <c r="CC429" s="411"/>
      <c r="CD429" s="411"/>
      <c r="CE429" s="411"/>
      <c r="CF429" s="411"/>
      <c r="CG429" s="411"/>
      <c r="CH429" s="411"/>
      <c r="CI429" s="411"/>
      <c r="CJ429" s="411"/>
      <c r="CK429" s="411"/>
      <c r="CL429" s="411"/>
      <c r="CM429" s="411"/>
      <c r="CN429" s="411"/>
      <c r="CO429" s="411"/>
      <c r="CP429" s="411"/>
      <c r="CQ429" s="411"/>
      <c r="CR429" s="411"/>
      <c r="CS429" s="411"/>
      <c r="CT429" s="411"/>
      <c r="CU429" s="411"/>
      <c r="CV429" s="411"/>
      <c r="CW429" s="411"/>
      <c r="CX429" s="411"/>
      <c r="CY429" s="411"/>
      <c r="CZ429" s="411"/>
      <c r="DA429" s="411"/>
      <c r="DB429" s="411"/>
      <c r="DC429" s="411"/>
      <c r="DD429" s="411"/>
      <c r="DE429" s="411"/>
      <c r="DF429" s="411"/>
      <c r="DG429" s="411"/>
      <c r="DH429" s="411"/>
      <c r="DI429" s="411"/>
      <c r="DJ429" s="411"/>
      <c r="DK429" s="411"/>
      <c r="DL429" s="411"/>
      <c r="DM429" s="411"/>
      <c r="DN429" s="411"/>
      <c r="DO429" s="411"/>
      <c r="DP429" s="411"/>
      <c r="DQ429" s="411"/>
      <c r="DR429" s="411"/>
      <c r="DS429" s="411"/>
      <c r="DT429" s="411"/>
      <c r="DU429" s="411"/>
      <c r="DV429" s="411"/>
      <c r="DW429" s="411"/>
      <c r="DX429" s="411"/>
      <c r="DY429" s="411"/>
      <c r="DZ429" s="411"/>
      <c r="EA429" s="411"/>
      <c r="EB429" s="411"/>
      <c r="EC429" s="411"/>
      <c r="ED429" s="411"/>
      <c r="EE429" s="411"/>
      <c r="EF429" s="411"/>
      <c r="EG429" s="411"/>
      <c r="EH429" s="411"/>
      <c r="EI429" s="411"/>
      <c r="EJ429" s="411"/>
      <c r="EK429" s="411"/>
      <c r="EL429" s="411"/>
      <c r="EM429" s="411"/>
      <c r="EN429" s="411"/>
      <c r="EO429" s="411"/>
      <c r="EP429" s="411"/>
      <c r="EQ429" s="411"/>
      <c r="ER429" s="411"/>
      <c r="ES429" s="411"/>
      <c r="ET429" s="411"/>
      <c r="EU429" s="411"/>
      <c r="EV429" s="411"/>
      <c r="EW429" s="411"/>
      <c r="EX429" s="411"/>
      <c r="EY429" s="411"/>
      <c r="EZ429" s="411"/>
      <c r="FA429" s="411"/>
      <c r="FB429" s="411"/>
      <c r="FC429" s="411"/>
      <c r="FD429" s="411"/>
      <c r="FE429" s="411"/>
      <c r="FF429" s="411"/>
      <c r="FG429" s="411"/>
      <c r="FH429" s="411"/>
      <c r="FI429" s="411"/>
      <c r="FJ429" s="411"/>
      <c r="FK429" s="411"/>
      <c r="FL429" s="411"/>
      <c r="FM429" s="411"/>
      <c r="FN429" s="411"/>
      <c r="FO429" s="411"/>
      <c r="FP429" s="411"/>
      <c r="FQ429" s="411"/>
      <c r="FR429" s="411"/>
      <c r="FS429" s="411"/>
      <c r="FT429" s="411"/>
      <c r="FU429" s="411"/>
      <c r="FV429" s="411"/>
      <c r="FW429" s="411"/>
      <c r="FX429" s="411"/>
      <c r="FY429" s="411"/>
      <c r="FZ429" s="411"/>
      <c r="GA429" s="411"/>
      <c r="GB429" s="411"/>
      <c r="GC429" s="411"/>
      <c r="GD429" s="411"/>
      <c r="GE429" s="411"/>
      <c r="GF429" s="411"/>
      <c r="GG429" s="411"/>
      <c r="GH429" s="411"/>
      <c r="GI429" s="411"/>
      <c r="GJ429" s="411"/>
      <c r="GK429" s="411"/>
      <c r="GL429" s="411"/>
      <c r="GM429" s="411"/>
      <c r="GN429" s="411"/>
      <c r="GO429" s="411"/>
      <c r="GP429" s="411"/>
      <c r="GQ429" s="411"/>
      <c r="GR429" s="411"/>
      <c r="GS429" s="411"/>
      <c r="GT429" s="411"/>
      <c r="GU429" s="411"/>
      <c r="GV429" s="411"/>
      <c r="GW429" s="411"/>
      <c r="GX429" s="411"/>
      <c r="GY429" s="411"/>
      <c r="GZ429" s="411"/>
      <c r="HA429" s="411"/>
      <c r="HB429" s="411"/>
      <c r="HC429" s="411"/>
      <c r="HD429" s="411"/>
      <c r="HE429" s="411"/>
      <c r="HF429" s="411"/>
      <c r="HG429" s="411"/>
      <c r="HH429" s="411"/>
      <c r="HI429" s="411"/>
      <c r="HJ429" s="411"/>
      <c r="HK429" s="411"/>
      <c r="HL429" s="411"/>
      <c r="HM429" s="411"/>
      <c r="HN429" s="411"/>
      <c r="HO429" s="411"/>
      <c r="HP429" s="411"/>
      <c r="HQ429" s="411"/>
      <c r="HR429" s="411"/>
      <c r="HS429" s="411"/>
      <c r="HT429" s="411"/>
      <c r="HU429" s="411"/>
      <c r="HV429" s="411"/>
      <c r="HW429" s="411"/>
      <c r="HX429" s="411"/>
      <c r="HY429" s="411"/>
      <c r="HZ429" s="411"/>
      <c r="IA429" s="411"/>
      <c r="IB429" s="411"/>
      <c r="IC429" s="411"/>
      <c r="ID429" s="411"/>
      <c r="IE429" s="411"/>
      <c r="IF429" s="411"/>
      <c r="IG429" s="411"/>
      <c r="IH429" s="411"/>
      <c r="II429" s="411"/>
      <c r="IJ429" s="411"/>
      <c r="IK429" s="411"/>
      <c r="IL429" s="411"/>
      <c r="IM429" s="411"/>
      <c r="IN429" s="411"/>
      <c r="IO429" s="411"/>
      <c r="IP429" s="411"/>
      <c r="IQ429" s="411"/>
      <c r="IR429" s="411"/>
      <c r="IS429" s="411"/>
    </row>
    <row r="430" spans="1:253" s="515" customFormat="1" ht="13">
      <c r="A430" s="566"/>
      <c r="B430" s="567"/>
      <c r="C430" s="568"/>
      <c r="D430" s="569"/>
      <c r="E430" s="544"/>
      <c r="F430" s="570"/>
      <c r="G430" s="411"/>
      <c r="H430" s="411"/>
      <c r="I430" s="411"/>
      <c r="J430" s="411"/>
      <c r="K430" s="411"/>
      <c r="L430" s="411"/>
      <c r="M430" s="411"/>
      <c r="N430" s="411"/>
      <c r="O430" s="411"/>
      <c r="P430" s="411"/>
      <c r="Q430" s="411"/>
      <c r="R430" s="411"/>
      <c r="S430" s="411"/>
      <c r="T430" s="411"/>
      <c r="U430" s="411"/>
      <c r="V430" s="411"/>
      <c r="W430" s="411"/>
      <c r="X430" s="411"/>
      <c r="Y430" s="411"/>
      <c r="Z430" s="411"/>
      <c r="AA430" s="411"/>
      <c r="AB430" s="411"/>
      <c r="AC430" s="411"/>
      <c r="AD430" s="411"/>
      <c r="AE430" s="411"/>
      <c r="AF430" s="411"/>
      <c r="AG430" s="411"/>
      <c r="AH430" s="411"/>
      <c r="AI430" s="411"/>
      <c r="AJ430" s="411"/>
      <c r="AK430" s="411"/>
      <c r="AL430" s="411"/>
      <c r="AM430" s="411"/>
      <c r="AN430" s="411"/>
      <c r="AO430" s="411"/>
      <c r="AP430" s="411"/>
      <c r="AQ430" s="411"/>
      <c r="AR430" s="411"/>
      <c r="AS430" s="411"/>
      <c r="AT430" s="411"/>
      <c r="AU430" s="411"/>
      <c r="AV430" s="411"/>
      <c r="AW430" s="411"/>
      <c r="AX430" s="411"/>
      <c r="AY430" s="411"/>
      <c r="AZ430" s="411"/>
      <c r="BA430" s="411"/>
      <c r="BB430" s="411"/>
      <c r="BC430" s="411"/>
      <c r="BD430" s="411"/>
      <c r="BE430" s="411"/>
      <c r="BF430" s="411"/>
      <c r="BG430" s="411"/>
      <c r="BH430" s="411"/>
      <c r="BI430" s="411"/>
      <c r="BJ430" s="411"/>
      <c r="BK430" s="411"/>
      <c r="BL430" s="411"/>
      <c r="BM430" s="411"/>
      <c r="BN430" s="411"/>
      <c r="BO430" s="411"/>
      <c r="BP430" s="411"/>
      <c r="BQ430" s="411"/>
      <c r="BR430" s="411"/>
      <c r="BS430" s="411"/>
      <c r="BT430" s="411"/>
      <c r="BU430" s="411"/>
      <c r="BV430" s="411"/>
      <c r="BW430" s="411"/>
      <c r="BX430" s="411"/>
      <c r="BY430" s="411"/>
      <c r="BZ430" s="411"/>
      <c r="CA430" s="411"/>
      <c r="CB430" s="411"/>
      <c r="CC430" s="411"/>
      <c r="CD430" s="411"/>
      <c r="CE430" s="411"/>
      <c r="CF430" s="411"/>
      <c r="CG430" s="411"/>
      <c r="CH430" s="411"/>
      <c r="CI430" s="411"/>
      <c r="CJ430" s="411"/>
      <c r="CK430" s="411"/>
      <c r="CL430" s="411"/>
      <c r="CM430" s="411"/>
      <c r="CN430" s="411"/>
      <c r="CO430" s="411"/>
      <c r="CP430" s="411"/>
      <c r="CQ430" s="411"/>
      <c r="CR430" s="411"/>
      <c r="CS430" s="411"/>
      <c r="CT430" s="411"/>
      <c r="CU430" s="411"/>
      <c r="CV430" s="411"/>
      <c r="CW430" s="411"/>
      <c r="CX430" s="411"/>
      <c r="CY430" s="411"/>
      <c r="CZ430" s="411"/>
      <c r="DA430" s="411"/>
      <c r="DB430" s="411"/>
      <c r="DC430" s="411"/>
      <c r="DD430" s="411"/>
      <c r="DE430" s="411"/>
      <c r="DF430" s="411"/>
      <c r="DG430" s="411"/>
      <c r="DH430" s="411"/>
      <c r="DI430" s="411"/>
      <c r="DJ430" s="411"/>
      <c r="DK430" s="411"/>
      <c r="DL430" s="411"/>
      <c r="DM430" s="411"/>
      <c r="DN430" s="411"/>
      <c r="DO430" s="411"/>
      <c r="DP430" s="411"/>
      <c r="DQ430" s="411"/>
      <c r="DR430" s="411"/>
      <c r="DS430" s="411"/>
      <c r="DT430" s="411"/>
      <c r="DU430" s="411"/>
      <c r="DV430" s="411"/>
      <c r="DW430" s="411"/>
      <c r="DX430" s="411"/>
      <c r="DY430" s="411"/>
      <c r="DZ430" s="411"/>
      <c r="EA430" s="411"/>
      <c r="EB430" s="411"/>
      <c r="EC430" s="411"/>
      <c r="ED430" s="411"/>
      <c r="EE430" s="411"/>
      <c r="EF430" s="411"/>
      <c r="EG430" s="411"/>
      <c r="EH430" s="411"/>
      <c r="EI430" s="411"/>
      <c r="EJ430" s="411"/>
      <c r="EK430" s="411"/>
      <c r="EL430" s="411"/>
      <c r="EM430" s="411"/>
      <c r="EN430" s="411"/>
      <c r="EO430" s="411"/>
      <c r="EP430" s="411"/>
      <c r="EQ430" s="411"/>
      <c r="ER430" s="411"/>
      <c r="ES430" s="411"/>
      <c r="ET430" s="411"/>
      <c r="EU430" s="411"/>
      <c r="EV430" s="411"/>
      <c r="EW430" s="411"/>
      <c r="EX430" s="411"/>
      <c r="EY430" s="411"/>
      <c r="EZ430" s="411"/>
      <c r="FA430" s="411"/>
      <c r="FB430" s="411"/>
      <c r="FC430" s="411"/>
      <c r="FD430" s="411"/>
      <c r="FE430" s="411"/>
      <c r="FF430" s="411"/>
      <c r="FG430" s="411"/>
      <c r="FH430" s="411"/>
      <c r="FI430" s="411"/>
      <c r="FJ430" s="411"/>
      <c r="FK430" s="411"/>
      <c r="FL430" s="411"/>
      <c r="FM430" s="411"/>
      <c r="FN430" s="411"/>
      <c r="FO430" s="411"/>
      <c r="FP430" s="411"/>
      <c r="FQ430" s="411"/>
      <c r="FR430" s="411"/>
      <c r="FS430" s="411"/>
      <c r="FT430" s="411"/>
      <c r="FU430" s="411"/>
      <c r="FV430" s="411"/>
      <c r="FW430" s="411"/>
      <c r="FX430" s="411"/>
      <c r="FY430" s="411"/>
      <c r="FZ430" s="411"/>
      <c r="GA430" s="411"/>
      <c r="GB430" s="411"/>
      <c r="GC430" s="411"/>
      <c r="GD430" s="411"/>
      <c r="GE430" s="411"/>
      <c r="GF430" s="411"/>
      <c r="GG430" s="411"/>
      <c r="GH430" s="411"/>
      <c r="GI430" s="411"/>
      <c r="GJ430" s="411"/>
      <c r="GK430" s="411"/>
      <c r="GL430" s="411"/>
      <c r="GM430" s="411"/>
      <c r="GN430" s="411"/>
      <c r="GO430" s="411"/>
      <c r="GP430" s="411"/>
      <c r="GQ430" s="411"/>
      <c r="GR430" s="411"/>
      <c r="GS430" s="411"/>
      <c r="GT430" s="411"/>
      <c r="GU430" s="411"/>
      <c r="GV430" s="411"/>
      <c r="GW430" s="411"/>
      <c r="GX430" s="411"/>
      <c r="GY430" s="411"/>
      <c r="GZ430" s="411"/>
      <c r="HA430" s="411"/>
      <c r="HB430" s="411"/>
      <c r="HC430" s="411"/>
      <c r="HD430" s="411"/>
      <c r="HE430" s="411"/>
      <c r="HF430" s="411"/>
      <c r="HG430" s="411"/>
      <c r="HH430" s="411"/>
      <c r="HI430" s="411"/>
      <c r="HJ430" s="411"/>
      <c r="HK430" s="411"/>
      <c r="HL430" s="411"/>
      <c r="HM430" s="411"/>
      <c r="HN430" s="411"/>
      <c r="HO430" s="411"/>
      <c r="HP430" s="411"/>
      <c r="HQ430" s="411"/>
      <c r="HR430" s="411"/>
      <c r="HS430" s="411"/>
      <c r="HT430" s="411"/>
      <c r="HU430" s="411"/>
      <c r="HV430" s="411"/>
      <c r="HW430" s="411"/>
      <c r="HX430" s="411"/>
      <c r="HY430" s="411"/>
      <c r="HZ430" s="411"/>
      <c r="IA430" s="411"/>
      <c r="IB430" s="411"/>
      <c r="IC430" s="411"/>
      <c r="ID430" s="411"/>
      <c r="IE430" s="411"/>
      <c r="IF430" s="411"/>
      <c r="IG430" s="411"/>
      <c r="IH430" s="411"/>
      <c r="II430" s="411"/>
      <c r="IJ430" s="411"/>
      <c r="IK430" s="411"/>
      <c r="IL430" s="411"/>
      <c r="IM430" s="411"/>
      <c r="IN430" s="411"/>
      <c r="IO430" s="411"/>
      <c r="IP430" s="411"/>
      <c r="IQ430" s="411"/>
      <c r="IR430" s="411"/>
      <c r="IS430" s="411"/>
    </row>
    <row r="431" spans="1:253">
      <c r="A431" s="532">
        <v>2</v>
      </c>
      <c r="B431" s="611" t="s">
        <v>1690</v>
      </c>
      <c r="C431" s="612"/>
      <c r="D431" s="553"/>
      <c r="E431" s="554"/>
      <c r="F431" s="536"/>
    </row>
    <row r="432" spans="1:253">
      <c r="A432" s="613"/>
      <c r="B432" s="614" t="s">
        <v>1691</v>
      </c>
      <c r="C432" s="615" t="s">
        <v>5</v>
      </c>
      <c r="D432" s="616">
        <f>D424</f>
        <v>2</v>
      </c>
      <c r="E432" s="523"/>
      <c r="F432" s="448">
        <f t="shared" ref="F432:F436" si="50">D432*E432</f>
        <v>0</v>
      </c>
    </row>
    <row r="433" spans="1:253">
      <c r="A433" s="613"/>
      <c r="B433" s="614" t="s">
        <v>1692</v>
      </c>
      <c r="C433" s="615" t="s">
        <v>5</v>
      </c>
      <c r="D433" s="616">
        <f t="shared" ref="D433:D435" si="51">D425</f>
        <v>3</v>
      </c>
      <c r="E433" s="523"/>
      <c r="F433" s="448">
        <f t="shared" si="50"/>
        <v>0</v>
      </c>
    </row>
    <row r="434" spans="1:253">
      <c r="A434" s="613"/>
      <c r="B434" s="614" t="s">
        <v>1693</v>
      </c>
      <c r="C434" s="615" t="s">
        <v>5</v>
      </c>
      <c r="D434" s="616">
        <f t="shared" si="51"/>
        <v>37</v>
      </c>
      <c r="E434" s="523"/>
      <c r="F434" s="448">
        <f t="shared" si="50"/>
        <v>0</v>
      </c>
    </row>
    <row r="435" spans="1:253">
      <c r="A435" s="613"/>
      <c r="B435" s="614" t="s">
        <v>1694</v>
      </c>
      <c r="C435" s="615" t="s">
        <v>5</v>
      </c>
      <c r="D435" s="616">
        <f t="shared" si="51"/>
        <v>7</v>
      </c>
      <c r="E435" s="523"/>
      <c r="F435" s="448">
        <f t="shared" si="50"/>
        <v>0</v>
      </c>
    </row>
    <row r="436" spans="1:253">
      <c r="A436" s="613"/>
      <c r="B436" s="614" t="s">
        <v>1695</v>
      </c>
      <c r="C436" s="615" t="s">
        <v>5</v>
      </c>
      <c r="D436" s="616">
        <f>D428</f>
        <v>200</v>
      </c>
      <c r="E436" s="523"/>
      <c r="F436" s="448">
        <f t="shared" si="50"/>
        <v>0</v>
      </c>
    </row>
    <row r="437" spans="1:253" s="515" customFormat="1" ht="13">
      <c r="A437" s="491"/>
      <c r="B437" s="617" t="s">
        <v>1696</v>
      </c>
      <c r="C437" s="618"/>
      <c r="D437" s="618"/>
      <c r="E437" s="619"/>
      <c r="F437" s="565"/>
      <c r="G437" s="411"/>
      <c r="H437" s="411"/>
      <c r="I437" s="411"/>
      <c r="J437" s="411"/>
      <c r="K437" s="411"/>
      <c r="L437" s="411"/>
      <c r="M437" s="411"/>
      <c r="N437" s="411"/>
      <c r="O437" s="411"/>
      <c r="P437" s="411"/>
      <c r="Q437" s="411"/>
      <c r="R437" s="411"/>
      <c r="S437" s="411"/>
      <c r="T437" s="411"/>
      <c r="U437" s="411"/>
      <c r="V437" s="411"/>
      <c r="W437" s="411"/>
      <c r="X437" s="411"/>
      <c r="Y437" s="411"/>
      <c r="Z437" s="411"/>
      <c r="AA437" s="411"/>
      <c r="AB437" s="411"/>
      <c r="AC437" s="411"/>
      <c r="AD437" s="411"/>
      <c r="AE437" s="411"/>
      <c r="AF437" s="411"/>
      <c r="AG437" s="411"/>
      <c r="AH437" s="411"/>
      <c r="AI437" s="411"/>
      <c r="AJ437" s="411"/>
      <c r="AK437" s="411"/>
      <c r="AL437" s="411"/>
      <c r="AM437" s="411"/>
      <c r="AN437" s="411"/>
      <c r="AO437" s="411"/>
      <c r="AP437" s="411"/>
      <c r="AQ437" s="411"/>
      <c r="AR437" s="411"/>
      <c r="AS437" s="411"/>
      <c r="AT437" s="411"/>
      <c r="AU437" s="411"/>
      <c r="AV437" s="411"/>
      <c r="AW437" s="411"/>
      <c r="AX437" s="411"/>
      <c r="AY437" s="411"/>
      <c r="AZ437" s="411"/>
      <c r="BA437" s="411"/>
      <c r="BB437" s="411"/>
      <c r="BC437" s="411"/>
      <c r="BD437" s="411"/>
      <c r="BE437" s="411"/>
      <c r="BF437" s="411"/>
      <c r="BG437" s="411"/>
      <c r="BH437" s="411"/>
      <c r="BI437" s="411"/>
      <c r="BJ437" s="411"/>
      <c r="BK437" s="411"/>
      <c r="BL437" s="411"/>
      <c r="BM437" s="411"/>
      <c r="BN437" s="411"/>
      <c r="BO437" s="411"/>
      <c r="BP437" s="411"/>
      <c r="BQ437" s="411"/>
      <c r="BR437" s="411"/>
      <c r="BS437" s="411"/>
      <c r="BT437" s="411"/>
      <c r="BU437" s="411"/>
      <c r="BV437" s="411"/>
      <c r="BW437" s="411"/>
      <c r="BX437" s="411"/>
      <c r="BY437" s="411"/>
      <c r="BZ437" s="411"/>
      <c r="CA437" s="411"/>
      <c r="CB437" s="411"/>
      <c r="CC437" s="411"/>
      <c r="CD437" s="411"/>
      <c r="CE437" s="411"/>
      <c r="CF437" s="411"/>
      <c r="CG437" s="411"/>
      <c r="CH437" s="411"/>
      <c r="CI437" s="411"/>
      <c r="CJ437" s="411"/>
      <c r="CK437" s="411"/>
      <c r="CL437" s="411"/>
      <c r="CM437" s="411"/>
      <c r="CN437" s="411"/>
      <c r="CO437" s="411"/>
      <c r="CP437" s="411"/>
      <c r="CQ437" s="411"/>
      <c r="CR437" s="411"/>
      <c r="CS437" s="411"/>
      <c r="CT437" s="411"/>
      <c r="CU437" s="411"/>
      <c r="CV437" s="411"/>
      <c r="CW437" s="411"/>
      <c r="CX437" s="411"/>
      <c r="CY437" s="411"/>
      <c r="CZ437" s="411"/>
      <c r="DA437" s="411"/>
      <c r="DB437" s="411"/>
      <c r="DC437" s="411"/>
      <c r="DD437" s="411"/>
      <c r="DE437" s="411"/>
      <c r="DF437" s="411"/>
      <c r="DG437" s="411"/>
      <c r="DH437" s="411"/>
      <c r="DI437" s="411"/>
      <c r="DJ437" s="411"/>
      <c r="DK437" s="411"/>
      <c r="DL437" s="411"/>
      <c r="DM437" s="411"/>
      <c r="DN437" s="411"/>
      <c r="DO437" s="411"/>
      <c r="DP437" s="411"/>
      <c r="DQ437" s="411"/>
      <c r="DR437" s="411"/>
      <c r="DS437" s="411"/>
      <c r="DT437" s="411"/>
      <c r="DU437" s="411"/>
      <c r="DV437" s="411"/>
      <c r="DW437" s="411"/>
      <c r="DX437" s="411"/>
      <c r="DY437" s="411"/>
      <c r="DZ437" s="411"/>
      <c r="EA437" s="411"/>
      <c r="EB437" s="411"/>
      <c r="EC437" s="411"/>
      <c r="ED437" s="411"/>
      <c r="EE437" s="411"/>
      <c r="EF437" s="411"/>
      <c r="EG437" s="411"/>
      <c r="EH437" s="411"/>
      <c r="EI437" s="411"/>
      <c r="EJ437" s="411"/>
      <c r="EK437" s="411"/>
      <c r="EL437" s="411"/>
      <c r="EM437" s="411"/>
      <c r="EN437" s="411"/>
      <c r="EO437" s="411"/>
      <c r="EP437" s="411"/>
      <c r="EQ437" s="411"/>
      <c r="ER437" s="411"/>
      <c r="ES437" s="411"/>
      <c r="ET437" s="411"/>
      <c r="EU437" s="411"/>
      <c r="EV437" s="411"/>
      <c r="EW437" s="411"/>
      <c r="EX437" s="411"/>
      <c r="EY437" s="411"/>
      <c r="EZ437" s="411"/>
      <c r="FA437" s="411"/>
      <c r="FB437" s="411"/>
      <c r="FC437" s="411"/>
      <c r="FD437" s="411"/>
      <c r="FE437" s="411"/>
      <c r="FF437" s="411"/>
      <c r="FG437" s="411"/>
      <c r="FH437" s="411"/>
      <c r="FI437" s="411"/>
      <c r="FJ437" s="411"/>
      <c r="FK437" s="411"/>
      <c r="FL437" s="411"/>
      <c r="FM437" s="411"/>
      <c r="FN437" s="411"/>
      <c r="FO437" s="411"/>
      <c r="FP437" s="411"/>
      <c r="FQ437" s="411"/>
      <c r="FR437" s="411"/>
      <c r="FS437" s="411"/>
      <c r="FT437" s="411"/>
      <c r="FU437" s="411"/>
      <c r="FV437" s="411"/>
      <c r="FW437" s="411"/>
      <c r="FX437" s="411"/>
      <c r="FY437" s="411"/>
      <c r="FZ437" s="411"/>
      <c r="GA437" s="411"/>
      <c r="GB437" s="411"/>
      <c r="GC437" s="411"/>
      <c r="GD437" s="411"/>
      <c r="GE437" s="411"/>
      <c r="GF437" s="411"/>
      <c r="GG437" s="411"/>
      <c r="GH437" s="411"/>
      <c r="GI437" s="411"/>
      <c r="GJ437" s="411"/>
      <c r="GK437" s="411"/>
      <c r="GL437" s="411"/>
      <c r="GM437" s="411"/>
      <c r="GN437" s="411"/>
      <c r="GO437" s="411"/>
      <c r="GP437" s="411"/>
      <c r="GQ437" s="411"/>
      <c r="GR437" s="411"/>
      <c r="GS437" s="411"/>
      <c r="GT437" s="411"/>
      <c r="GU437" s="411"/>
      <c r="GV437" s="411"/>
      <c r="GW437" s="411"/>
      <c r="GX437" s="411"/>
      <c r="GY437" s="411"/>
      <c r="GZ437" s="411"/>
      <c r="HA437" s="411"/>
      <c r="HB437" s="411"/>
      <c r="HC437" s="411"/>
      <c r="HD437" s="411"/>
      <c r="HE437" s="411"/>
      <c r="HF437" s="411"/>
      <c r="HG437" s="411"/>
      <c r="HH437" s="411"/>
      <c r="HI437" s="411"/>
      <c r="HJ437" s="411"/>
      <c r="HK437" s="411"/>
      <c r="HL437" s="411"/>
      <c r="HM437" s="411"/>
      <c r="HN437" s="411"/>
      <c r="HO437" s="411"/>
      <c r="HP437" s="411"/>
      <c r="HQ437" s="411"/>
      <c r="HR437" s="411"/>
      <c r="HS437" s="411"/>
      <c r="HT437" s="411"/>
      <c r="HU437" s="411"/>
      <c r="HV437" s="411"/>
      <c r="HW437" s="411"/>
      <c r="HX437" s="411"/>
      <c r="HY437" s="411"/>
      <c r="HZ437" s="411"/>
      <c r="IA437" s="411"/>
      <c r="IB437" s="411"/>
      <c r="IC437" s="411"/>
      <c r="ID437" s="411"/>
      <c r="IE437" s="411"/>
      <c r="IF437" s="411"/>
      <c r="IG437" s="411"/>
      <c r="IH437" s="411"/>
      <c r="II437" s="411"/>
      <c r="IJ437" s="411"/>
      <c r="IK437" s="411"/>
      <c r="IL437" s="411"/>
      <c r="IM437" s="411"/>
      <c r="IN437" s="411"/>
      <c r="IO437" s="411"/>
      <c r="IP437" s="411"/>
      <c r="IQ437" s="411"/>
      <c r="IR437" s="411"/>
      <c r="IS437" s="411"/>
    </row>
    <row r="438" spans="1:253" s="515" customFormat="1" ht="13">
      <c r="A438" s="566"/>
      <c r="B438" s="567"/>
      <c r="C438" s="568"/>
      <c r="D438" s="569"/>
      <c r="E438" s="544"/>
      <c r="F438" s="570"/>
      <c r="G438" s="411"/>
      <c r="H438" s="411"/>
      <c r="I438" s="411"/>
      <c r="J438" s="411"/>
      <c r="K438" s="411"/>
      <c r="L438" s="411"/>
      <c r="M438" s="411"/>
      <c r="N438" s="411"/>
      <c r="O438" s="411"/>
      <c r="P438" s="411"/>
      <c r="Q438" s="411"/>
      <c r="R438" s="411"/>
      <c r="S438" s="411"/>
      <c r="T438" s="411"/>
      <c r="U438" s="411"/>
      <c r="V438" s="411"/>
      <c r="W438" s="411"/>
      <c r="X438" s="411"/>
      <c r="Y438" s="411"/>
      <c r="Z438" s="411"/>
      <c r="AA438" s="411"/>
      <c r="AB438" s="411"/>
      <c r="AC438" s="411"/>
      <c r="AD438" s="411"/>
      <c r="AE438" s="411"/>
      <c r="AF438" s="411"/>
      <c r="AG438" s="411"/>
      <c r="AH438" s="411"/>
      <c r="AI438" s="411"/>
      <c r="AJ438" s="411"/>
      <c r="AK438" s="411"/>
      <c r="AL438" s="411"/>
      <c r="AM438" s="411"/>
      <c r="AN438" s="411"/>
      <c r="AO438" s="411"/>
      <c r="AP438" s="411"/>
      <c r="AQ438" s="411"/>
      <c r="AR438" s="411"/>
      <c r="AS438" s="411"/>
      <c r="AT438" s="411"/>
      <c r="AU438" s="411"/>
      <c r="AV438" s="411"/>
      <c r="AW438" s="411"/>
      <c r="AX438" s="411"/>
      <c r="AY438" s="411"/>
      <c r="AZ438" s="411"/>
      <c r="BA438" s="411"/>
      <c r="BB438" s="411"/>
      <c r="BC438" s="411"/>
      <c r="BD438" s="411"/>
      <c r="BE438" s="411"/>
      <c r="BF438" s="411"/>
      <c r="BG438" s="411"/>
      <c r="BH438" s="411"/>
      <c r="BI438" s="411"/>
      <c r="BJ438" s="411"/>
      <c r="BK438" s="411"/>
      <c r="BL438" s="411"/>
      <c r="BM438" s="411"/>
      <c r="BN438" s="411"/>
      <c r="BO438" s="411"/>
      <c r="BP438" s="411"/>
      <c r="BQ438" s="411"/>
      <c r="BR438" s="411"/>
      <c r="BS438" s="411"/>
      <c r="BT438" s="411"/>
      <c r="BU438" s="411"/>
      <c r="BV438" s="411"/>
      <c r="BW438" s="411"/>
      <c r="BX438" s="411"/>
      <c r="BY438" s="411"/>
      <c r="BZ438" s="411"/>
      <c r="CA438" s="411"/>
      <c r="CB438" s="411"/>
      <c r="CC438" s="411"/>
      <c r="CD438" s="411"/>
      <c r="CE438" s="411"/>
      <c r="CF438" s="411"/>
      <c r="CG438" s="411"/>
      <c r="CH438" s="411"/>
      <c r="CI438" s="411"/>
      <c r="CJ438" s="411"/>
      <c r="CK438" s="411"/>
      <c r="CL438" s="411"/>
      <c r="CM438" s="411"/>
      <c r="CN438" s="411"/>
      <c r="CO438" s="411"/>
      <c r="CP438" s="411"/>
      <c r="CQ438" s="411"/>
      <c r="CR438" s="411"/>
      <c r="CS438" s="411"/>
      <c r="CT438" s="411"/>
      <c r="CU438" s="411"/>
      <c r="CV438" s="411"/>
      <c r="CW438" s="411"/>
      <c r="CX438" s="411"/>
      <c r="CY438" s="411"/>
      <c r="CZ438" s="411"/>
      <c r="DA438" s="411"/>
      <c r="DB438" s="411"/>
      <c r="DC438" s="411"/>
      <c r="DD438" s="411"/>
      <c r="DE438" s="411"/>
      <c r="DF438" s="411"/>
      <c r="DG438" s="411"/>
      <c r="DH438" s="411"/>
      <c r="DI438" s="411"/>
      <c r="DJ438" s="411"/>
      <c r="DK438" s="411"/>
      <c r="DL438" s="411"/>
      <c r="DM438" s="411"/>
      <c r="DN438" s="411"/>
      <c r="DO438" s="411"/>
      <c r="DP438" s="411"/>
      <c r="DQ438" s="411"/>
      <c r="DR438" s="411"/>
      <c r="DS438" s="411"/>
      <c r="DT438" s="411"/>
      <c r="DU438" s="411"/>
      <c r="DV438" s="411"/>
      <c r="DW438" s="411"/>
      <c r="DX438" s="411"/>
      <c r="DY438" s="411"/>
      <c r="DZ438" s="411"/>
      <c r="EA438" s="411"/>
      <c r="EB438" s="411"/>
      <c r="EC438" s="411"/>
      <c r="ED438" s="411"/>
      <c r="EE438" s="411"/>
      <c r="EF438" s="411"/>
      <c r="EG438" s="411"/>
      <c r="EH438" s="411"/>
      <c r="EI438" s="411"/>
      <c r="EJ438" s="411"/>
      <c r="EK438" s="411"/>
      <c r="EL438" s="411"/>
      <c r="EM438" s="411"/>
      <c r="EN438" s="411"/>
      <c r="EO438" s="411"/>
      <c r="EP438" s="411"/>
      <c r="EQ438" s="411"/>
      <c r="ER438" s="411"/>
      <c r="ES438" s="411"/>
      <c r="ET438" s="411"/>
      <c r="EU438" s="411"/>
      <c r="EV438" s="411"/>
      <c r="EW438" s="411"/>
      <c r="EX438" s="411"/>
      <c r="EY438" s="411"/>
      <c r="EZ438" s="411"/>
      <c r="FA438" s="411"/>
      <c r="FB438" s="411"/>
      <c r="FC438" s="411"/>
      <c r="FD438" s="411"/>
      <c r="FE438" s="411"/>
      <c r="FF438" s="411"/>
      <c r="FG438" s="411"/>
      <c r="FH438" s="411"/>
      <c r="FI438" s="411"/>
      <c r="FJ438" s="411"/>
      <c r="FK438" s="411"/>
      <c r="FL438" s="411"/>
      <c r="FM438" s="411"/>
      <c r="FN438" s="411"/>
      <c r="FO438" s="411"/>
      <c r="FP438" s="411"/>
      <c r="FQ438" s="411"/>
      <c r="FR438" s="411"/>
      <c r="FS438" s="411"/>
      <c r="FT438" s="411"/>
      <c r="FU438" s="411"/>
      <c r="FV438" s="411"/>
      <c r="FW438" s="411"/>
      <c r="FX438" s="411"/>
      <c r="FY438" s="411"/>
      <c r="FZ438" s="411"/>
      <c r="GA438" s="411"/>
      <c r="GB438" s="411"/>
      <c r="GC438" s="411"/>
      <c r="GD438" s="411"/>
      <c r="GE438" s="411"/>
      <c r="GF438" s="411"/>
      <c r="GG438" s="411"/>
      <c r="GH438" s="411"/>
      <c r="GI438" s="411"/>
      <c r="GJ438" s="411"/>
      <c r="GK438" s="411"/>
      <c r="GL438" s="411"/>
      <c r="GM438" s="411"/>
      <c r="GN438" s="411"/>
      <c r="GO438" s="411"/>
      <c r="GP438" s="411"/>
      <c r="GQ438" s="411"/>
      <c r="GR438" s="411"/>
      <c r="GS438" s="411"/>
      <c r="GT438" s="411"/>
      <c r="GU438" s="411"/>
      <c r="GV438" s="411"/>
      <c r="GW438" s="411"/>
      <c r="GX438" s="411"/>
      <c r="GY438" s="411"/>
      <c r="GZ438" s="411"/>
      <c r="HA438" s="411"/>
      <c r="HB438" s="411"/>
      <c r="HC438" s="411"/>
      <c r="HD438" s="411"/>
      <c r="HE438" s="411"/>
      <c r="HF438" s="411"/>
      <c r="HG438" s="411"/>
      <c r="HH438" s="411"/>
      <c r="HI438" s="411"/>
      <c r="HJ438" s="411"/>
      <c r="HK438" s="411"/>
      <c r="HL438" s="411"/>
      <c r="HM438" s="411"/>
      <c r="HN438" s="411"/>
      <c r="HO438" s="411"/>
      <c r="HP438" s="411"/>
      <c r="HQ438" s="411"/>
      <c r="HR438" s="411"/>
      <c r="HS438" s="411"/>
      <c r="HT438" s="411"/>
      <c r="HU438" s="411"/>
      <c r="HV438" s="411"/>
      <c r="HW438" s="411"/>
      <c r="HX438" s="411"/>
      <c r="HY438" s="411"/>
      <c r="HZ438" s="411"/>
      <c r="IA438" s="411"/>
      <c r="IB438" s="411"/>
      <c r="IC438" s="411"/>
      <c r="ID438" s="411"/>
      <c r="IE438" s="411"/>
      <c r="IF438" s="411"/>
      <c r="IG438" s="411"/>
      <c r="IH438" s="411"/>
      <c r="II438" s="411"/>
      <c r="IJ438" s="411"/>
      <c r="IK438" s="411"/>
      <c r="IL438" s="411"/>
      <c r="IM438" s="411"/>
      <c r="IN438" s="411"/>
      <c r="IO438" s="411"/>
      <c r="IP438" s="411"/>
      <c r="IQ438" s="411"/>
      <c r="IR438" s="411"/>
      <c r="IS438" s="411"/>
    </row>
    <row r="439" spans="1:253" ht="25">
      <c r="A439" s="532">
        <v>3</v>
      </c>
      <c r="B439" s="611" t="s">
        <v>1697</v>
      </c>
      <c r="C439" s="612"/>
      <c r="D439" s="553"/>
      <c r="E439" s="554"/>
      <c r="F439" s="536"/>
    </row>
    <row r="440" spans="1:253" ht="62.5">
      <c r="A440" s="613"/>
      <c r="B440" s="620" t="s">
        <v>1698</v>
      </c>
      <c r="C440" s="615" t="s">
        <v>5</v>
      </c>
      <c r="D440" s="616">
        <v>11</v>
      </c>
      <c r="E440" s="523"/>
      <c r="F440" s="448">
        <f t="shared" ref="F440:F441" si="52">D440*E440</f>
        <v>0</v>
      </c>
    </row>
    <row r="441" spans="1:253" ht="62.5">
      <c r="A441" s="613"/>
      <c r="B441" s="620" t="s">
        <v>1699</v>
      </c>
      <c r="C441" s="615" t="s">
        <v>5</v>
      </c>
      <c r="D441" s="616">
        <v>30</v>
      </c>
      <c r="E441" s="523"/>
      <c r="F441" s="448">
        <f t="shared" si="52"/>
        <v>0</v>
      </c>
    </row>
    <row r="442" spans="1:253" s="515" customFormat="1" ht="37.5">
      <c r="A442" s="491"/>
      <c r="B442" s="617" t="s">
        <v>1700</v>
      </c>
      <c r="C442" s="618"/>
      <c r="D442" s="618"/>
      <c r="E442" s="619"/>
      <c r="F442" s="565"/>
      <c r="G442" s="411"/>
      <c r="H442" s="411"/>
      <c r="I442" s="411"/>
      <c r="J442" s="411"/>
      <c r="K442" s="411"/>
      <c r="L442" s="411"/>
      <c r="M442" s="411"/>
      <c r="N442" s="411"/>
      <c r="O442" s="411"/>
      <c r="P442" s="411"/>
      <c r="Q442" s="411"/>
      <c r="R442" s="411"/>
      <c r="S442" s="411"/>
      <c r="T442" s="411"/>
      <c r="U442" s="411"/>
      <c r="V442" s="411"/>
      <c r="W442" s="411"/>
      <c r="X442" s="411"/>
      <c r="Y442" s="411"/>
      <c r="Z442" s="411"/>
      <c r="AA442" s="411"/>
      <c r="AB442" s="411"/>
      <c r="AC442" s="411"/>
      <c r="AD442" s="411"/>
      <c r="AE442" s="411"/>
      <c r="AF442" s="411"/>
      <c r="AG442" s="411"/>
      <c r="AH442" s="411"/>
      <c r="AI442" s="411"/>
      <c r="AJ442" s="411"/>
      <c r="AK442" s="411"/>
      <c r="AL442" s="411"/>
      <c r="AM442" s="411"/>
      <c r="AN442" s="411"/>
      <c r="AO442" s="411"/>
      <c r="AP442" s="411"/>
      <c r="AQ442" s="411"/>
      <c r="AR442" s="411"/>
      <c r="AS442" s="411"/>
      <c r="AT442" s="411"/>
      <c r="AU442" s="411"/>
      <c r="AV442" s="411"/>
      <c r="AW442" s="411"/>
      <c r="AX442" s="411"/>
      <c r="AY442" s="411"/>
      <c r="AZ442" s="411"/>
      <c r="BA442" s="411"/>
      <c r="BB442" s="411"/>
      <c r="BC442" s="411"/>
      <c r="BD442" s="411"/>
      <c r="BE442" s="411"/>
      <c r="BF442" s="411"/>
      <c r="BG442" s="411"/>
      <c r="BH442" s="411"/>
      <c r="BI442" s="411"/>
      <c r="BJ442" s="411"/>
      <c r="BK442" s="411"/>
      <c r="BL442" s="411"/>
      <c r="BM442" s="411"/>
      <c r="BN442" s="411"/>
      <c r="BO442" s="411"/>
      <c r="BP442" s="411"/>
      <c r="BQ442" s="411"/>
      <c r="BR442" s="411"/>
      <c r="BS442" s="411"/>
      <c r="BT442" s="411"/>
      <c r="BU442" s="411"/>
      <c r="BV442" s="411"/>
      <c r="BW442" s="411"/>
      <c r="BX442" s="411"/>
      <c r="BY442" s="411"/>
      <c r="BZ442" s="411"/>
      <c r="CA442" s="411"/>
      <c r="CB442" s="411"/>
      <c r="CC442" s="411"/>
      <c r="CD442" s="411"/>
      <c r="CE442" s="411"/>
      <c r="CF442" s="411"/>
      <c r="CG442" s="411"/>
      <c r="CH442" s="411"/>
      <c r="CI442" s="411"/>
      <c r="CJ442" s="411"/>
      <c r="CK442" s="411"/>
      <c r="CL442" s="411"/>
      <c r="CM442" s="411"/>
      <c r="CN442" s="411"/>
      <c r="CO442" s="411"/>
      <c r="CP442" s="411"/>
      <c r="CQ442" s="411"/>
      <c r="CR442" s="411"/>
      <c r="CS442" s="411"/>
      <c r="CT442" s="411"/>
      <c r="CU442" s="411"/>
      <c r="CV442" s="411"/>
      <c r="CW442" s="411"/>
      <c r="CX442" s="411"/>
      <c r="CY442" s="411"/>
      <c r="CZ442" s="411"/>
      <c r="DA442" s="411"/>
      <c r="DB442" s="411"/>
      <c r="DC442" s="411"/>
      <c r="DD442" s="411"/>
      <c r="DE442" s="411"/>
      <c r="DF442" s="411"/>
      <c r="DG442" s="411"/>
      <c r="DH442" s="411"/>
      <c r="DI442" s="411"/>
      <c r="DJ442" s="411"/>
      <c r="DK442" s="411"/>
      <c r="DL442" s="411"/>
      <c r="DM442" s="411"/>
      <c r="DN442" s="411"/>
      <c r="DO442" s="411"/>
      <c r="DP442" s="411"/>
      <c r="DQ442" s="411"/>
      <c r="DR442" s="411"/>
      <c r="DS442" s="411"/>
      <c r="DT442" s="411"/>
      <c r="DU442" s="411"/>
      <c r="DV442" s="411"/>
      <c r="DW442" s="411"/>
      <c r="DX442" s="411"/>
      <c r="DY442" s="411"/>
      <c r="DZ442" s="411"/>
      <c r="EA442" s="411"/>
      <c r="EB442" s="411"/>
      <c r="EC442" s="411"/>
      <c r="ED442" s="411"/>
      <c r="EE442" s="411"/>
      <c r="EF442" s="411"/>
      <c r="EG442" s="411"/>
      <c r="EH442" s="411"/>
      <c r="EI442" s="411"/>
      <c r="EJ442" s="411"/>
      <c r="EK442" s="411"/>
      <c r="EL442" s="411"/>
      <c r="EM442" s="411"/>
      <c r="EN442" s="411"/>
      <c r="EO442" s="411"/>
      <c r="EP442" s="411"/>
      <c r="EQ442" s="411"/>
      <c r="ER442" s="411"/>
      <c r="ES442" s="411"/>
      <c r="ET442" s="411"/>
      <c r="EU442" s="411"/>
      <c r="EV442" s="411"/>
      <c r="EW442" s="411"/>
      <c r="EX442" s="411"/>
      <c r="EY442" s="411"/>
      <c r="EZ442" s="411"/>
      <c r="FA442" s="411"/>
      <c r="FB442" s="411"/>
      <c r="FC442" s="411"/>
      <c r="FD442" s="411"/>
      <c r="FE442" s="411"/>
      <c r="FF442" s="411"/>
      <c r="FG442" s="411"/>
      <c r="FH442" s="411"/>
      <c r="FI442" s="411"/>
      <c r="FJ442" s="411"/>
      <c r="FK442" s="411"/>
      <c r="FL442" s="411"/>
      <c r="FM442" s="411"/>
      <c r="FN442" s="411"/>
      <c r="FO442" s="411"/>
      <c r="FP442" s="411"/>
      <c r="FQ442" s="411"/>
      <c r="FR442" s="411"/>
      <c r="FS442" s="411"/>
      <c r="FT442" s="411"/>
      <c r="FU442" s="411"/>
      <c r="FV442" s="411"/>
      <c r="FW442" s="411"/>
      <c r="FX442" s="411"/>
      <c r="FY442" s="411"/>
      <c r="FZ442" s="411"/>
      <c r="GA442" s="411"/>
      <c r="GB442" s="411"/>
      <c r="GC442" s="411"/>
      <c r="GD442" s="411"/>
      <c r="GE442" s="411"/>
      <c r="GF442" s="411"/>
      <c r="GG442" s="411"/>
      <c r="GH442" s="411"/>
      <c r="GI442" s="411"/>
      <c r="GJ442" s="411"/>
      <c r="GK442" s="411"/>
      <c r="GL442" s="411"/>
      <c r="GM442" s="411"/>
      <c r="GN442" s="411"/>
      <c r="GO442" s="411"/>
      <c r="GP442" s="411"/>
      <c r="GQ442" s="411"/>
      <c r="GR442" s="411"/>
      <c r="GS442" s="411"/>
      <c r="GT442" s="411"/>
      <c r="GU442" s="411"/>
      <c r="GV442" s="411"/>
      <c r="GW442" s="411"/>
      <c r="GX442" s="411"/>
      <c r="GY442" s="411"/>
      <c r="GZ442" s="411"/>
      <c r="HA442" s="411"/>
      <c r="HB442" s="411"/>
      <c r="HC442" s="411"/>
      <c r="HD442" s="411"/>
      <c r="HE442" s="411"/>
      <c r="HF442" s="411"/>
      <c r="HG442" s="411"/>
      <c r="HH442" s="411"/>
      <c r="HI442" s="411"/>
      <c r="HJ442" s="411"/>
      <c r="HK442" s="411"/>
      <c r="HL442" s="411"/>
      <c r="HM442" s="411"/>
      <c r="HN442" s="411"/>
      <c r="HO442" s="411"/>
      <c r="HP442" s="411"/>
      <c r="HQ442" s="411"/>
      <c r="HR442" s="411"/>
      <c r="HS442" s="411"/>
      <c r="HT442" s="411"/>
      <c r="HU442" s="411"/>
      <c r="HV442" s="411"/>
      <c r="HW442" s="411"/>
      <c r="HX442" s="411"/>
      <c r="HY442" s="411"/>
      <c r="HZ442" s="411"/>
      <c r="IA442" s="411"/>
      <c r="IB442" s="411"/>
      <c r="IC442" s="411"/>
      <c r="ID442" s="411"/>
      <c r="IE442" s="411"/>
      <c r="IF442" s="411"/>
      <c r="IG442" s="411"/>
      <c r="IH442" s="411"/>
      <c r="II442" s="411"/>
      <c r="IJ442" s="411"/>
      <c r="IK442" s="411"/>
      <c r="IL442" s="411"/>
      <c r="IM442" s="411"/>
      <c r="IN442" s="411"/>
      <c r="IO442" s="411"/>
      <c r="IP442" s="411"/>
      <c r="IQ442" s="411"/>
      <c r="IR442" s="411"/>
      <c r="IS442" s="411"/>
    </row>
    <row r="443" spans="1:253" s="515" customFormat="1" ht="13">
      <c r="A443" s="566"/>
      <c r="B443" s="567"/>
      <c r="C443" s="568"/>
      <c r="D443" s="569"/>
      <c r="E443" s="544"/>
      <c r="F443" s="570"/>
      <c r="G443" s="411"/>
      <c r="H443" s="411"/>
      <c r="I443" s="411"/>
      <c r="J443" s="411"/>
      <c r="K443" s="411"/>
      <c r="L443" s="411"/>
      <c r="M443" s="411"/>
      <c r="N443" s="411"/>
      <c r="O443" s="411"/>
      <c r="P443" s="411"/>
      <c r="Q443" s="411"/>
      <c r="R443" s="411"/>
      <c r="S443" s="411"/>
      <c r="T443" s="411"/>
      <c r="U443" s="411"/>
      <c r="V443" s="411"/>
      <c r="W443" s="411"/>
      <c r="X443" s="411"/>
      <c r="Y443" s="411"/>
      <c r="Z443" s="411"/>
      <c r="AA443" s="411"/>
      <c r="AB443" s="411"/>
      <c r="AC443" s="411"/>
      <c r="AD443" s="411"/>
      <c r="AE443" s="411"/>
      <c r="AF443" s="411"/>
      <c r="AG443" s="411"/>
      <c r="AH443" s="411"/>
      <c r="AI443" s="411"/>
      <c r="AJ443" s="411"/>
      <c r="AK443" s="411"/>
      <c r="AL443" s="411"/>
      <c r="AM443" s="411"/>
      <c r="AN443" s="411"/>
      <c r="AO443" s="411"/>
      <c r="AP443" s="411"/>
      <c r="AQ443" s="411"/>
      <c r="AR443" s="411"/>
      <c r="AS443" s="411"/>
      <c r="AT443" s="411"/>
      <c r="AU443" s="411"/>
      <c r="AV443" s="411"/>
      <c r="AW443" s="411"/>
      <c r="AX443" s="411"/>
      <c r="AY443" s="411"/>
      <c r="AZ443" s="411"/>
      <c r="BA443" s="411"/>
      <c r="BB443" s="411"/>
      <c r="BC443" s="411"/>
      <c r="BD443" s="411"/>
      <c r="BE443" s="411"/>
      <c r="BF443" s="411"/>
      <c r="BG443" s="411"/>
      <c r="BH443" s="411"/>
      <c r="BI443" s="411"/>
      <c r="BJ443" s="411"/>
      <c r="BK443" s="411"/>
      <c r="BL443" s="411"/>
      <c r="BM443" s="411"/>
      <c r="BN443" s="411"/>
      <c r="BO443" s="411"/>
      <c r="BP443" s="411"/>
      <c r="BQ443" s="411"/>
      <c r="BR443" s="411"/>
      <c r="BS443" s="411"/>
      <c r="BT443" s="411"/>
      <c r="BU443" s="411"/>
      <c r="BV443" s="411"/>
      <c r="BW443" s="411"/>
      <c r="BX443" s="411"/>
      <c r="BY443" s="411"/>
      <c r="BZ443" s="411"/>
      <c r="CA443" s="411"/>
      <c r="CB443" s="411"/>
      <c r="CC443" s="411"/>
      <c r="CD443" s="411"/>
      <c r="CE443" s="411"/>
      <c r="CF443" s="411"/>
      <c r="CG443" s="411"/>
      <c r="CH443" s="411"/>
      <c r="CI443" s="411"/>
      <c r="CJ443" s="411"/>
      <c r="CK443" s="411"/>
      <c r="CL443" s="411"/>
      <c r="CM443" s="411"/>
      <c r="CN443" s="411"/>
      <c r="CO443" s="411"/>
      <c r="CP443" s="411"/>
      <c r="CQ443" s="411"/>
      <c r="CR443" s="411"/>
      <c r="CS443" s="411"/>
      <c r="CT443" s="411"/>
      <c r="CU443" s="411"/>
      <c r="CV443" s="411"/>
      <c r="CW443" s="411"/>
      <c r="CX443" s="411"/>
      <c r="CY443" s="411"/>
      <c r="CZ443" s="411"/>
      <c r="DA443" s="411"/>
      <c r="DB443" s="411"/>
      <c r="DC443" s="411"/>
      <c r="DD443" s="411"/>
      <c r="DE443" s="411"/>
      <c r="DF443" s="411"/>
      <c r="DG443" s="411"/>
      <c r="DH443" s="411"/>
      <c r="DI443" s="411"/>
      <c r="DJ443" s="411"/>
      <c r="DK443" s="411"/>
      <c r="DL443" s="411"/>
      <c r="DM443" s="411"/>
      <c r="DN443" s="411"/>
      <c r="DO443" s="411"/>
      <c r="DP443" s="411"/>
      <c r="DQ443" s="411"/>
      <c r="DR443" s="411"/>
      <c r="DS443" s="411"/>
      <c r="DT443" s="411"/>
      <c r="DU443" s="411"/>
      <c r="DV443" s="411"/>
      <c r="DW443" s="411"/>
      <c r="DX443" s="411"/>
      <c r="DY443" s="411"/>
      <c r="DZ443" s="411"/>
      <c r="EA443" s="411"/>
      <c r="EB443" s="411"/>
      <c r="EC443" s="411"/>
      <c r="ED443" s="411"/>
      <c r="EE443" s="411"/>
      <c r="EF443" s="411"/>
      <c r="EG443" s="411"/>
      <c r="EH443" s="411"/>
      <c r="EI443" s="411"/>
      <c r="EJ443" s="411"/>
      <c r="EK443" s="411"/>
      <c r="EL443" s="411"/>
      <c r="EM443" s="411"/>
      <c r="EN443" s="411"/>
      <c r="EO443" s="411"/>
      <c r="EP443" s="411"/>
      <c r="EQ443" s="411"/>
      <c r="ER443" s="411"/>
      <c r="ES443" s="411"/>
      <c r="ET443" s="411"/>
      <c r="EU443" s="411"/>
      <c r="EV443" s="411"/>
      <c r="EW443" s="411"/>
      <c r="EX443" s="411"/>
      <c r="EY443" s="411"/>
      <c r="EZ443" s="411"/>
      <c r="FA443" s="411"/>
      <c r="FB443" s="411"/>
      <c r="FC443" s="411"/>
      <c r="FD443" s="411"/>
      <c r="FE443" s="411"/>
      <c r="FF443" s="411"/>
      <c r="FG443" s="411"/>
      <c r="FH443" s="411"/>
      <c r="FI443" s="411"/>
      <c r="FJ443" s="411"/>
      <c r="FK443" s="411"/>
      <c r="FL443" s="411"/>
      <c r="FM443" s="411"/>
      <c r="FN443" s="411"/>
      <c r="FO443" s="411"/>
      <c r="FP443" s="411"/>
      <c r="FQ443" s="411"/>
      <c r="FR443" s="411"/>
      <c r="FS443" s="411"/>
      <c r="FT443" s="411"/>
      <c r="FU443" s="411"/>
      <c r="FV443" s="411"/>
      <c r="FW443" s="411"/>
      <c r="FX443" s="411"/>
      <c r="FY443" s="411"/>
      <c r="FZ443" s="411"/>
      <c r="GA443" s="411"/>
      <c r="GB443" s="411"/>
      <c r="GC443" s="411"/>
      <c r="GD443" s="411"/>
      <c r="GE443" s="411"/>
      <c r="GF443" s="411"/>
      <c r="GG443" s="411"/>
      <c r="GH443" s="411"/>
      <c r="GI443" s="411"/>
      <c r="GJ443" s="411"/>
      <c r="GK443" s="411"/>
      <c r="GL443" s="411"/>
      <c r="GM443" s="411"/>
      <c r="GN443" s="411"/>
      <c r="GO443" s="411"/>
      <c r="GP443" s="411"/>
      <c r="GQ443" s="411"/>
      <c r="GR443" s="411"/>
      <c r="GS443" s="411"/>
      <c r="GT443" s="411"/>
      <c r="GU443" s="411"/>
      <c r="GV443" s="411"/>
      <c r="GW443" s="411"/>
      <c r="GX443" s="411"/>
      <c r="GY443" s="411"/>
      <c r="GZ443" s="411"/>
      <c r="HA443" s="411"/>
      <c r="HB443" s="411"/>
      <c r="HC443" s="411"/>
      <c r="HD443" s="411"/>
      <c r="HE443" s="411"/>
      <c r="HF443" s="411"/>
      <c r="HG443" s="411"/>
      <c r="HH443" s="411"/>
      <c r="HI443" s="411"/>
      <c r="HJ443" s="411"/>
      <c r="HK443" s="411"/>
      <c r="HL443" s="411"/>
      <c r="HM443" s="411"/>
      <c r="HN443" s="411"/>
      <c r="HO443" s="411"/>
      <c r="HP443" s="411"/>
      <c r="HQ443" s="411"/>
      <c r="HR443" s="411"/>
      <c r="HS443" s="411"/>
      <c r="HT443" s="411"/>
      <c r="HU443" s="411"/>
      <c r="HV443" s="411"/>
      <c r="HW443" s="411"/>
      <c r="HX443" s="411"/>
      <c r="HY443" s="411"/>
      <c r="HZ443" s="411"/>
      <c r="IA443" s="411"/>
      <c r="IB443" s="411"/>
      <c r="IC443" s="411"/>
      <c r="ID443" s="411"/>
      <c r="IE443" s="411"/>
      <c r="IF443" s="411"/>
      <c r="IG443" s="411"/>
      <c r="IH443" s="411"/>
      <c r="II443" s="411"/>
      <c r="IJ443" s="411"/>
      <c r="IK443" s="411"/>
      <c r="IL443" s="411"/>
      <c r="IM443" s="411"/>
      <c r="IN443" s="411"/>
      <c r="IO443" s="411"/>
      <c r="IP443" s="411"/>
      <c r="IQ443" s="411"/>
      <c r="IR443" s="411"/>
      <c r="IS443" s="411"/>
    </row>
    <row r="444" spans="1:253">
      <c r="A444" s="532">
        <v>4</v>
      </c>
      <c r="B444" s="611" t="s">
        <v>1701</v>
      </c>
      <c r="C444" s="612"/>
      <c r="D444" s="553"/>
      <c r="E444" s="554"/>
      <c r="F444" s="536"/>
    </row>
    <row r="445" spans="1:253" ht="25">
      <c r="A445" s="613"/>
      <c r="B445" s="620" t="s">
        <v>1702</v>
      </c>
      <c r="C445" s="615" t="s">
        <v>5</v>
      </c>
      <c r="D445" s="616">
        <f>D440</f>
        <v>11</v>
      </c>
      <c r="E445" s="523"/>
      <c r="F445" s="448">
        <f t="shared" ref="F445:F446" si="53">D445*E445</f>
        <v>0</v>
      </c>
    </row>
    <row r="446" spans="1:253" ht="37.5">
      <c r="A446" s="613"/>
      <c r="B446" s="620" t="s">
        <v>1703</v>
      </c>
      <c r="C446" s="615" t="s">
        <v>5</v>
      </c>
      <c r="D446" s="616">
        <f>D441</f>
        <v>30</v>
      </c>
      <c r="E446" s="523"/>
      <c r="F446" s="448">
        <f t="shared" si="53"/>
        <v>0</v>
      </c>
    </row>
    <row r="447" spans="1:253" s="515" customFormat="1" ht="13">
      <c r="A447" s="491"/>
      <c r="B447" s="617" t="s">
        <v>1696</v>
      </c>
      <c r="C447" s="618"/>
      <c r="D447" s="618"/>
      <c r="E447" s="619"/>
      <c r="F447" s="565"/>
      <c r="G447" s="411"/>
      <c r="H447" s="411"/>
      <c r="I447" s="411"/>
      <c r="J447" s="411"/>
      <c r="K447" s="411"/>
      <c r="L447" s="411"/>
      <c r="M447" s="411"/>
      <c r="N447" s="411"/>
      <c r="O447" s="411"/>
      <c r="P447" s="411"/>
      <c r="Q447" s="411"/>
      <c r="R447" s="411"/>
      <c r="S447" s="411"/>
      <c r="T447" s="411"/>
      <c r="U447" s="411"/>
      <c r="V447" s="411"/>
      <c r="W447" s="411"/>
      <c r="X447" s="411"/>
      <c r="Y447" s="411"/>
      <c r="Z447" s="411"/>
      <c r="AA447" s="411"/>
      <c r="AB447" s="411"/>
      <c r="AC447" s="411"/>
      <c r="AD447" s="411"/>
      <c r="AE447" s="411"/>
      <c r="AF447" s="411"/>
      <c r="AG447" s="411"/>
      <c r="AH447" s="411"/>
      <c r="AI447" s="411"/>
      <c r="AJ447" s="411"/>
      <c r="AK447" s="411"/>
      <c r="AL447" s="411"/>
      <c r="AM447" s="411"/>
      <c r="AN447" s="411"/>
      <c r="AO447" s="411"/>
      <c r="AP447" s="411"/>
      <c r="AQ447" s="411"/>
      <c r="AR447" s="411"/>
      <c r="AS447" s="411"/>
      <c r="AT447" s="411"/>
      <c r="AU447" s="411"/>
      <c r="AV447" s="411"/>
      <c r="AW447" s="411"/>
      <c r="AX447" s="411"/>
      <c r="AY447" s="411"/>
      <c r="AZ447" s="411"/>
      <c r="BA447" s="411"/>
      <c r="BB447" s="411"/>
      <c r="BC447" s="411"/>
      <c r="BD447" s="411"/>
      <c r="BE447" s="411"/>
      <c r="BF447" s="411"/>
      <c r="BG447" s="411"/>
      <c r="BH447" s="411"/>
      <c r="BI447" s="411"/>
      <c r="BJ447" s="411"/>
      <c r="BK447" s="411"/>
      <c r="BL447" s="411"/>
      <c r="BM447" s="411"/>
      <c r="BN447" s="411"/>
      <c r="BO447" s="411"/>
      <c r="BP447" s="411"/>
      <c r="BQ447" s="411"/>
      <c r="BR447" s="411"/>
      <c r="BS447" s="411"/>
      <c r="BT447" s="411"/>
      <c r="BU447" s="411"/>
      <c r="BV447" s="411"/>
      <c r="BW447" s="411"/>
      <c r="BX447" s="411"/>
      <c r="BY447" s="411"/>
      <c r="BZ447" s="411"/>
      <c r="CA447" s="411"/>
      <c r="CB447" s="411"/>
      <c r="CC447" s="411"/>
      <c r="CD447" s="411"/>
      <c r="CE447" s="411"/>
      <c r="CF447" s="411"/>
      <c r="CG447" s="411"/>
      <c r="CH447" s="411"/>
      <c r="CI447" s="411"/>
      <c r="CJ447" s="411"/>
      <c r="CK447" s="411"/>
      <c r="CL447" s="411"/>
      <c r="CM447" s="411"/>
      <c r="CN447" s="411"/>
      <c r="CO447" s="411"/>
      <c r="CP447" s="411"/>
      <c r="CQ447" s="411"/>
      <c r="CR447" s="411"/>
      <c r="CS447" s="411"/>
      <c r="CT447" s="411"/>
      <c r="CU447" s="411"/>
      <c r="CV447" s="411"/>
      <c r="CW447" s="411"/>
      <c r="CX447" s="411"/>
      <c r="CY447" s="411"/>
      <c r="CZ447" s="411"/>
      <c r="DA447" s="411"/>
      <c r="DB447" s="411"/>
      <c r="DC447" s="411"/>
      <c r="DD447" s="411"/>
      <c r="DE447" s="411"/>
      <c r="DF447" s="411"/>
      <c r="DG447" s="411"/>
      <c r="DH447" s="411"/>
      <c r="DI447" s="411"/>
      <c r="DJ447" s="411"/>
      <c r="DK447" s="411"/>
      <c r="DL447" s="411"/>
      <c r="DM447" s="411"/>
      <c r="DN447" s="411"/>
      <c r="DO447" s="411"/>
      <c r="DP447" s="411"/>
      <c r="DQ447" s="411"/>
      <c r="DR447" s="411"/>
      <c r="DS447" s="411"/>
      <c r="DT447" s="411"/>
      <c r="DU447" s="411"/>
      <c r="DV447" s="411"/>
      <c r="DW447" s="411"/>
      <c r="DX447" s="411"/>
      <c r="DY447" s="411"/>
      <c r="DZ447" s="411"/>
      <c r="EA447" s="411"/>
      <c r="EB447" s="411"/>
      <c r="EC447" s="411"/>
      <c r="ED447" s="411"/>
      <c r="EE447" s="411"/>
      <c r="EF447" s="411"/>
      <c r="EG447" s="411"/>
      <c r="EH447" s="411"/>
      <c r="EI447" s="411"/>
      <c r="EJ447" s="411"/>
      <c r="EK447" s="411"/>
      <c r="EL447" s="411"/>
      <c r="EM447" s="411"/>
      <c r="EN447" s="411"/>
      <c r="EO447" s="411"/>
      <c r="EP447" s="411"/>
      <c r="EQ447" s="411"/>
      <c r="ER447" s="411"/>
      <c r="ES447" s="411"/>
      <c r="ET447" s="411"/>
      <c r="EU447" s="411"/>
      <c r="EV447" s="411"/>
      <c r="EW447" s="411"/>
      <c r="EX447" s="411"/>
      <c r="EY447" s="411"/>
      <c r="EZ447" s="411"/>
      <c r="FA447" s="411"/>
      <c r="FB447" s="411"/>
      <c r="FC447" s="411"/>
      <c r="FD447" s="411"/>
      <c r="FE447" s="411"/>
      <c r="FF447" s="411"/>
      <c r="FG447" s="411"/>
      <c r="FH447" s="411"/>
      <c r="FI447" s="411"/>
      <c r="FJ447" s="411"/>
      <c r="FK447" s="411"/>
      <c r="FL447" s="411"/>
      <c r="FM447" s="411"/>
      <c r="FN447" s="411"/>
      <c r="FO447" s="411"/>
      <c r="FP447" s="411"/>
      <c r="FQ447" s="411"/>
      <c r="FR447" s="411"/>
      <c r="FS447" s="411"/>
      <c r="FT447" s="411"/>
      <c r="FU447" s="411"/>
      <c r="FV447" s="411"/>
      <c r="FW447" s="411"/>
      <c r="FX447" s="411"/>
      <c r="FY447" s="411"/>
      <c r="FZ447" s="411"/>
      <c r="GA447" s="411"/>
      <c r="GB447" s="411"/>
      <c r="GC447" s="411"/>
      <c r="GD447" s="411"/>
      <c r="GE447" s="411"/>
      <c r="GF447" s="411"/>
      <c r="GG447" s="411"/>
      <c r="GH447" s="411"/>
      <c r="GI447" s="411"/>
      <c r="GJ447" s="411"/>
      <c r="GK447" s="411"/>
      <c r="GL447" s="411"/>
      <c r="GM447" s="411"/>
      <c r="GN447" s="411"/>
      <c r="GO447" s="411"/>
      <c r="GP447" s="411"/>
      <c r="GQ447" s="411"/>
      <c r="GR447" s="411"/>
      <c r="GS447" s="411"/>
      <c r="GT447" s="411"/>
      <c r="GU447" s="411"/>
      <c r="GV447" s="411"/>
      <c r="GW447" s="411"/>
      <c r="GX447" s="411"/>
      <c r="GY447" s="411"/>
      <c r="GZ447" s="411"/>
      <c r="HA447" s="411"/>
      <c r="HB447" s="411"/>
      <c r="HC447" s="411"/>
      <c r="HD447" s="411"/>
      <c r="HE447" s="411"/>
      <c r="HF447" s="411"/>
      <c r="HG447" s="411"/>
      <c r="HH447" s="411"/>
      <c r="HI447" s="411"/>
      <c r="HJ447" s="411"/>
      <c r="HK447" s="411"/>
      <c r="HL447" s="411"/>
      <c r="HM447" s="411"/>
      <c r="HN447" s="411"/>
      <c r="HO447" s="411"/>
      <c r="HP447" s="411"/>
      <c r="HQ447" s="411"/>
      <c r="HR447" s="411"/>
      <c r="HS447" s="411"/>
      <c r="HT447" s="411"/>
      <c r="HU447" s="411"/>
      <c r="HV447" s="411"/>
      <c r="HW447" s="411"/>
      <c r="HX447" s="411"/>
      <c r="HY447" s="411"/>
      <c r="HZ447" s="411"/>
      <c r="IA447" s="411"/>
      <c r="IB447" s="411"/>
      <c r="IC447" s="411"/>
      <c r="ID447" s="411"/>
      <c r="IE447" s="411"/>
      <c r="IF447" s="411"/>
      <c r="IG447" s="411"/>
      <c r="IH447" s="411"/>
      <c r="II447" s="411"/>
      <c r="IJ447" s="411"/>
      <c r="IK447" s="411"/>
      <c r="IL447" s="411"/>
      <c r="IM447" s="411"/>
      <c r="IN447" s="411"/>
      <c r="IO447" s="411"/>
      <c r="IP447" s="411"/>
      <c r="IQ447" s="411"/>
      <c r="IR447" s="411"/>
      <c r="IS447" s="411"/>
    </row>
    <row r="448" spans="1:253" s="515" customFormat="1" ht="13">
      <c r="A448" s="566"/>
      <c r="B448" s="567"/>
      <c r="C448" s="568"/>
      <c r="D448" s="569"/>
      <c r="E448" s="544"/>
      <c r="F448" s="570"/>
      <c r="G448" s="411"/>
      <c r="H448" s="411"/>
      <c r="I448" s="411"/>
      <c r="J448" s="411"/>
      <c r="K448" s="411"/>
      <c r="L448" s="411"/>
      <c r="M448" s="411"/>
      <c r="N448" s="411"/>
      <c r="O448" s="411"/>
      <c r="P448" s="411"/>
      <c r="Q448" s="411"/>
      <c r="R448" s="411"/>
      <c r="S448" s="411"/>
      <c r="T448" s="411"/>
      <c r="U448" s="411"/>
      <c r="V448" s="411"/>
      <c r="W448" s="411"/>
      <c r="X448" s="411"/>
      <c r="Y448" s="411"/>
      <c r="Z448" s="411"/>
      <c r="AA448" s="411"/>
      <c r="AB448" s="411"/>
      <c r="AC448" s="411"/>
      <c r="AD448" s="411"/>
      <c r="AE448" s="411"/>
      <c r="AF448" s="411"/>
      <c r="AG448" s="411"/>
      <c r="AH448" s="411"/>
      <c r="AI448" s="411"/>
      <c r="AJ448" s="411"/>
      <c r="AK448" s="411"/>
      <c r="AL448" s="411"/>
      <c r="AM448" s="411"/>
      <c r="AN448" s="411"/>
      <c r="AO448" s="411"/>
      <c r="AP448" s="411"/>
      <c r="AQ448" s="411"/>
      <c r="AR448" s="411"/>
      <c r="AS448" s="411"/>
      <c r="AT448" s="411"/>
      <c r="AU448" s="411"/>
      <c r="AV448" s="411"/>
      <c r="AW448" s="411"/>
      <c r="AX448" s="411"/>
      <c r="AY448" s="411"/>
      <c r="AZ448" s="411"/>
      <c r="BA448" s="411"/>
      <c r="BB448" s="411"/>
      <c r="BC448" s="411"/>
      <c r="BD448" s="411"/>
      <c r="BE448" s="411"/>
      <c r="BF448" s="411"/>
      <c r="BG448" s="411"/>
      <c r="BH448" s="411"/>
      <c r="BI448" s="411"/>
      <c r="BJ448" s="411"/>
      <c r="BK448" s="411"/>
      <c r="BL448" s="411"/>
      <c r="BM448" s="411"/>
      <c r="BN448" s="411"/>
      <c r="BO448" s="411"/>
      <c r="BP448" s="411"/>
      <c r="BQ448" s="411"/>
      <c r="BR448" s="411"/>
      <c r="BS448" s="411"/>
      <c r="BT448" s="411"/>
      <c r="BU448" s="411"/>
      <c r="BV448" s="411"/>
      <c r="BW448" s="411"/>
      <c r="BX448" s="411"/>
      <c r="BY448" s="411"/>
      <c r="BZ448" s="411"/>
      <c r="CA448" s="411"/>
      <c r="CB448" s="411"/>
      <c r="CC448" s="411"/>
      <c r="CD448" s="411"/>
      <c r="CE448" s="411"/>
      <c r="CF448" s="411"/>
      <c r="CG448" s="411"/>
      <c r="CH448" s="411"/>
      <c r="CI448" s="411"/>
      <c r="CJ448" s="411"/>
      <c r="CK448" s="411"/>
      <c r="CL448" s="411"/>
      <c r="CM448" s="411"/>
      <c r="CN448" s="411"/>
      <c r="CO448" s="411"/>
      <c r="CP448" s="411"/>
      <c r="CQ448" s="411"/>
      <c r="CR448" s="411"/>
      <c r="CS448" s="411"/>
      <c r="CT448" s="411"/>
      <c r="CU448" s="411"/>
      <c r="CV448" s="411"/>
      <c r="CW448" s="411"/>
      <c r="CX448" s="411"/>
      <c r="CY448" s="411"/>
      <c r="CZ448" s="411"/>
      <c r="DA448" s="411"/>
      <c r="DB448" s="411"/>
      <c r="DC448" s="411"/>
      <c r="DD448" s="411"/>
      <c r="DE448" s="411"/>
      <c r="DF448" s="411"/>
      <c r="DG448" s="411"/>
      <c r="DH448" s="411"/>
      <c r="DI448" s="411"/>
      <c r="DJ448" s="411"/>
      <c r="DK448" s="411"/>
      <c r="DL448" s="411"/>
      <c r="DM448" s="411"/>
      <c r="DN448" s="411"/>
      <c r="DO448" s="411"/>
      <c r="DP448" s="411"/>
      <c r="DQ448" s="411"/>
      <c r="DR448" s="411"/>
      <c r="DS448" s="411"/>
      <c r="DT448" s="411"/>
      <c r="DU448" s="411"/>
      <c r="DV448" s="411"/>
      <c r="DW448" s="411"/>
      <c r="DX448" s="411"/>
      <c r="DY448" s="411"/>
      <c r="DZ448" s="411"/>
      <c r="EA448" s="411"/>
      <c r="EB448" s="411"/>
      <c r="EC448" s="411"/>
      <c r="ED448" s="411"/>
      <c r="EE448" s="411"/>
      <c r="EF448" s="411"/>
      <c r="EG448" s="411"/>
      <c r="EH448" s="411"/>
      <c r="EI448" s="411"/>
      <c r="EJ448" s="411"/>
      <c r="EK448" s="411"/>
      <c r="EL448" s="411"/>
      <c r="EM448" s="411"/>
      <c r="EN448" s="411"/>
      <c r="EO448" s="411"/>
      <c r="EP448" s="411"/>
      <c r="EQ448" s="411"/>
      <c r="ER448" s="411"/>
      <c r="ES448" s="411"/>
      <c r="ET448" s="411"/>
      <c r="EU448" s="411"/>
      <c r="EV448" s="411"/>
      <c r="EW448" s="411"/>
      <c r="EX448" s="411"/>
      <c r="EY448" s="411"/>
      <c r="EZ448" s="411"/>
      <c r="FA448" s="411"/>
      <c r="FB448" s="411"/>
      <c r="FC448" s="411"/>
      <c r="FD448" s="411"/>
      <c r="FE448" s="411"/>
      <c r="FF448" s="411"/>
      <c r="FG448" s="411"/>
      <c r="FH448" s="411"/>
      <c r="FI448" s="411"/>
      <c r="FJ448" s="411"/>
      <c r="FK448" s="411"/>
      <c r="FL448" s="411"/>
      <c r="FM448" s="411"/>
      <c r="FN448" s="411"/>
      <c r="FO448" s="411"/>
      <c r="FP448" s="411"/>
      <c r="FQ448" s="411"/>
      <c r="FR448" s="411"/>
      <c r="FS448" s="411"/>
      <c r="FT448" s="411"/>
      <c r="FU448" s="411"/>
      <c r="FV448" s="411"/>
      <c r="FW448" s="411"/>
      <c r="FX448" s="411"/>
      <c r="FY448" s="411"/>
      <c r="FZ448" s="411"/>
      <c r="GA448" s="411"/>
      <c r="GB448" s="411"/>
      <c r="GC448" s="411"/>
      <c r="GD448" s="411"/>
      <c r="GE448" s="411"/>
      <c r="GF448" s="411"/>
      <c r="GG448" s="411"/>
      <c r="GH448" s="411"/>
      <c r="GI448" s="411"/>
      <c r="GJ448" s="411"/>
      <c r="GK448" s="411"/>
      <c r="GL448" s="411"/>
      <c r="GM448" s="411"/>
      <c r="GN448" s="411"/>
      <c r="GO448" s="411"/>
      <c r="GP448" s="411"/>
      <c r="GQ448" s="411"/>
      <c r="GR448" s="411"/>
      <c r="GS448" s="411"/>
      <c r="GT448" s="411"/>
      <c r="GU448" s="411"/>
      <c r="GV448" s="411"/>
      <c r="GW448" s="411"/>
      <c r="GX448" s="411"/>
      <c r="GY448" s="411"/>
      <c r="GZ448" s="411"/>
      <c r="HA448" s="411"/>
      <c r="HB448" s="411"/>
      <c r="HC448" s="411"/>
      <c r="HD448" s="411"/>
      <c r="HE448" s="411"/>
      <c r="HF448" s="411"/>
      <c r="HG448" s="411"/>
      <c r="HH448" s="411"/>
      <c r="HI448" s="411"/>
      <c r="HJ448" s="411"/>
      <c r="HK448" s="411"/>
      <c r="HL448" s="411"/>
      <c r="HM448" s="411"/>
      <c r="HN448" s="411"/>
      <c r="HO448" s="411"/>
      <c r="HP448" s="411"/>
      <c r="HQ448" s="411"/>
      <c r="HR448" s="411"/>
      <c r="HS448" s="411"/>
      <c r="HT448" s="411"/>
      <c r="HU448" s="411"/>
      <c r="HV448" s="411"/>
      <c r="HW448" s="411"/>
      <c r="HX448" s="411"/>
      <c r="HY448" s="411"/>
      <c r="HZ448" s="411"/>
      <c r="IA448" s="411"/>
      <c r="IB448" s="411"/>
      <c r="IC448" s="411"/>
      <c r="ID448" s="411"/>
      <c r="IE448" s="411"/>
      <c r="IF448" s="411"/>
      <c r="IG448" s="411"/>
      <c r="IH448" s="411"/>
      <c r="II448" s="411"/>
      <c r="IJ448" s="411"/>
      <c r="IK448" s="411"/>
      <c r="IL448" s="411"/>
      <c r="IM448" s="411"/>
      <c r="IN448" s="411"/>
      <c r="IO448" s="411"/>
      <c r="IP448" s="411"/>
      <c r="IQ448" s="411"/>
      <c r="IR448" s="411"/>
      <c r="IS448" s="411"/>
    </row>
    <row r="449" spans="1:253" s="443" customFormat="1" ht="14">
      <c r="A449" s="431" t="s">
        <v>1704</v>
      </c>
      <c r="B449" s="492"/>
      <c r="C449" s="493"/>
      <c r="D449" s="1418"/>
      <c r="E449" s="1419"/>
      <c r="F449" s="495">
        <f>SUM(F424:F447)</f>
        <v>0</v>
      </c>
    </row>
    <row r="450" spans="1:253">
      <c r="A450" s="459"/>
      <c r="B450" s="527"/>
      <c r="C450" s="528"/>
      <c r="D450" s="529"/>
      <c r="E450" s="586"/>
      <c r="F450" s="531"/>
    </row>
    <row r="451" spans="1:253" ht="14">
      <c r="A451" s="431" t="s">
        <v>1705</v>
      </c>
      <c r="B451" s="492"/>
      <c r="C451" s="493"/>
      <c r="D451" s="501"/>
      <c r="E451" s="502"/>
      <c r="F451" s="436"/>
    </row>
    <row r="452" spans="1:253" ht="25">
      <c r="A452" s="545">
        <v>1</v>
      </c>
      <c r="B452" s="621" t="s">
        <v>1706</v>
      </c>
      <c r="C452" s="622"/>
      <c r="D452" s="623"/>
      <c r="E452" s="624"/>
      <c r="F452" s="625"/>
    </row>
    <row r="453" spans="1:253" ht="37.5">
      <c r="A453" s="444"/>
      <c r="B453" s="408" t="s">
        <v>1707</v>
      </c>
      <c r="C453" s="626" t="s">
        <v>1676</v>
      </c>
      <c r="D453" s="410">
        <v>1</v>
      </c>
      <c r="E453" s="627"/>
      <c r="F453" s="448">
        <f t="shared" ref="F453:F455" si="54">D453*E453</f>
        <v>0</v>
      </c>
    </row>
    <row r="454" spans="1:253" ht="137.5">
      <c r="A454" s="444"/>
      <c r="B454" s="408" t="s">
        <v>1708</v>
      </c>
      <c r="C454" s="626" t="s">
        <v>1676</v>
      </c>
      <c r="D454" s="410">
        <v>1</v>
      </c>
      <c r="E454" s="627"/>
      <c r="F454" s="448">
        <f t="shared" si="54"/>
        <v>0</v>
      </c>
    </row>
    <row r="455" spans="1:253" s="443" customFormat="1" ht="37.5">
      <c r="A455" s="444"/>
      <c r="B455" s="408" t="s">
        <v>1709</v>
      </c>
      <c r="C455" s="626" t="s">
        <v>1676</v>
      </c>
      <c r="D455" s="410">
        <v>1</v>
      </c>
      <c r="E455" s="627"/>
      <c r="F455" s="448">
        <f t="shared" si="54"/>
        <v>0</v>
      </c>
      <c r="G455" s="411"/>
      <c r="H455" s="411"/>
      <c r="I455" s="411"/>
      <c r="J455" s="411"/>
      <c r="K455" s="411"/>
      <c r="L455" s="411"/>
      <c r="M455" s="411"/>
      <c r="N455" s="411"/>
      <c r="O455" s="411"/>
      <c r="P455" s="411"/>
      <c r="Q455" s="411"/>
      <c r="R455" s="411"/>
      <c r="S455" s="411"/>
      <c r="T455" s="411"/>
      <c r="U455" s="411"/>
      <c r="V455" s="411"/>
      <c r="W455" s="411"/>
      <c r="X455" s="411"/>
      <c r="Y455" s="411"/>
      <c r="Z455" s="411"/>
      <c r="AA455" s="411"/>
      <c r="AB455" s="411"/>
      <c r="AC455" s="411"/>
      <c r="AD455" s="411"/>
      <c r="AE455" s="411"/>
      <c r="AF455" s="411"/>
      <c r="AG455" s="411"/>
      <c r="AH455" s="411"/>
      <c r="AI455" s="411"/>
      <c r="AJ455" s="411"/>
      <c r="AK455" s="411"/>
      <c r="AL455" s="411"/>
      <c r="AM455" s="411"/>
      <c r="AN455" s="411"/>
      <c r="AO455" s="411"/>
      <c r="AP455" s="411"/>
      <c r="AQ455" s="411"/>
      <c r="AR455" s="411"/>
      <c r="AS455" s="411"/>
      <c r="AT455" s="411"/>
      <c r="AU455" s="411"/>
      <c r="AV455" s="411"/>
      <c r="AW455" s="411"/>
      <c r="AX455" s="411"/>
      <c r="AY455" s="411"/>
      <c r="AZ455" s="411"/>
      <c r="BA455" s="411"/>
      <c r="BB455" s="411"/>
      <c r="BC455" s="411"/>
      <c r="BD455" s="411"/>
      <c r="BE455" s="411"/>
      <c r="BF455" s="411"/>
      <c r="BG455" s="411"/>
      <c r="BH455" s="411"/>
      <c r="BI455" s="411"/>
      <c r="BJ455" s="411"/>
      <c r="BK455" s="411"/>
      <c r="BL455" s="411"/>
      <c r="BM455" s="411"/>
      <c r="BN455" s="411"/>
      <c r="BO455" s="411"/>
      <c r="BP455" s="411"/>
      <c r="BQ455" s="411"/>
      <c r="BR455" s="411"/>
      <c r="BS455" s="411"/>
      <c r="BT455" s="411"/>
      <c r="BU455" s="411"/>
      <c r="BV455" s="411"/>
      <c r="BW455" s="411"/>
      <c r="BX455" s="411"/>
      <c r="BY455" s="411"/>
      <c r="BZ455" s="411"/>
      <c r="CA455" s="411"/>
      <c r="CB455" s="411"/>
      <c r="CC455" s="411"/>
      <c r="CD455" s="411"/>
      <c r="CE455" s="411"/>
      <c r="CF455" s="411"/>
      <c r="CG455" s="411"/>
      <c r="CH455" s="411"/>
      <c r="CI455" s="411"/>
      <c r="CJ455" s="411"/>
      <c r="CK455" s="411"/>
      <c r="CL455" s="411"/>
      <c r="CM455" s="411"/>
      <c r="CN455" s="411"/>
      <c r="CO455" s="411"/>
      <c r="CP455" s="411"/>
      <c r="CQ455" s="411"/>
      <c r="CR455" s="411"/>
      <c r="CS455" s="411"/>
      <c r="CT455" s="411"/>
      <c r="CU455" s="411"/>
      <c r="CV455" s="411"/>
      <c r="CW455" s="411"/>
      <c r="CX455" s="411"/>
      <c r="CY455" s="411"/>
      <c r="CZ455" s="411"/>
      <c r="DA455" s="411"/>
      <c r="DB455" s="411"/>
      <c r="DC455" s="411"/>
      <c r="DD455" s="411"/>
      <c r="DE455" s="411"/>
      <c r="DF455" s="411"/>
      <c r="DG455" s="411"/>
      <c r="DH455" s="411"/>
      <c r="DI455" s="411"/>
      <c r="DJ455" s="411"/>
      <c r="DK455" s="411"/>
      <c r="DL455" s="411"/>
      <c r="DM455" s="411"/>
      <c r="DN455" s="411"/>
      <c r="DO455" s="411"/>
      <c r="DP455" s="411"/>
      <c r="DQ455" s="411"/>
      <c r="DR455" s="411"/>
      <c r="DS455" s="411"/>
      <c r="DT455" s="411"/>
      <c r="DU455" s="411"/>
      <c r="DV455" s="411"/>
      <c r="DW455" s="411"/>
      <c r="DX455" s="411"/>
      <c r="DY455" s="411"/>
      <c r="DZ455" s="411"/>
      <c r="EA455" s="411"/>
      <c r="EB455" s="411"/>
      <c r="EC455" s="411"/>
      <c r="ED455" s="411"/>
      <c r="EE455" s="411"/>
      <c r="EF455" s="411"/>
      <c r="EG455" s="411"/>
      <c r="EH455" s="411"/>
      <c r="EI455" s="411"/>
      <c r="EJ455" s="411"/>
      <c r="EK455" s="411"/>
      <c r="EL455" s="411"/>
      <c r="EM455" s="411"/>
      <c r="EN455" s="411"/>
      <c r="EO455" s="411"/>
      <c r="EP455" s="411"/>
      <c r="EQ455" s="411"/>
      <c r="ER455" s="411"/>
      <c r="ES455" s="411"/>
      <c r="ET455" s="411"/>
      <c r="EU455" s="411"/>
      <c r="EV455" s="411"/>
      <c r="EW455" s="411"/>
      <c r="EX455" s="411"/>
      <c r="EY455" s="411"/>
      <c r="EZ455" s="411"/>
      <c r="FA455" s="411"/>
      <c r="FB455" s="411"/>
      <c r="FC455" s="411"/>
      <c r="FD455" s="411"/>
      <c r="FE455" s="411"/>
      <c r="FF455" s="411"/>
      <c r="FG455" s="411"/>
      <c r="FH455" s="411"/>
      <c r="FI455" s="411"/>
      <c r="FJ455" s="411"/>
      <c r="FK455" s="411"/>
      <c r="FL455" s="411"/>
      <c r="FM455" s="411"/>
      <c r="FN455" s="411"/>
      <c r="FO455" s="411"/>
      <c r="FP455" s="411"/>
      <c r="FQ455" s="411"/>
      <c r="FR455" s="411"/>
      <c r="FS455" s="411"/>
      <c r="FT455" s="411"/>
      <c r="FU455" s="411"/>
      <c r="FV455" s="411"/>
      <c r="FW455" s="411"/>
      <c r="FX455" s="411"/>
      <c r="FY455" s="411"/>
      <c r="FZ455" s="411"/>
      <c r="GA455" s="411"/>
      <c r="GB455" s="411"/>
      <c r="GC455" s="411"/>
      <c r="GD455" s="411"/>
      <c r="GE455" s="411"/>
      <c r="GF455" s="411"/>
      <c r="GG455" s="411"/>
      <c r="GH455" s="411"/>
      <c r="GI455" s="411"/>
      <c r="GJ455" s="411"/>
      <c r="GK455" s="411"/>
      <c r="GL455" s="411"/>
      <c r="GM455" s="411"/>
      <c r="GN455" s="411"/>
      <c r="GO455" s="411"/>
      <c r="GP455" s="411"/>
      <c r="GQ455" s="411"/>
      <c r="GR455" s="411"/>
      <c r="GS455" s="411"/>
      <c r="GT455" s="411"/>
      <c r="GU455" s="411"/>
      <c r="GV455" s="411"/>
      <c r="GW455" s="411"/>
      <c r="GX455" s="411"/>
      <c r="GY455" s="411"/>
      <c r="GZ455" s="411"/>
      <c r="HA455" s="411"/>
      <c r="HB455" s="411"/>
      <c r="HC455" s="411"/>
      <c r="HD455" s="411"/>
      <c r="HE455" s="411"/>
      <c r="HF455" s="411"/>
      <c r="HG455" s="411"/>
      <c r="HH455" s="411"/>
      <c r="HI455" s="411"/>
      <c r="HJ455" s="411"/>
      <c r="HK455" s="411"/>
      <c r="HL455" s="411"/>
      <c r="HM455" s="411"/>
      <c r="HN455" s="411"/>
      <c r="HO455" s="411"/>
      <c r="HP455" s="411"/>
      <c r="HQ455" s="411"/>
      <c r="HR455" s="411"/>
      <c r="HS455" s="411"/>
      <c r="HT455" s="411"/>
      <c r="HU455" s="411"/>
      <c r="HV455" s="411"/>
      <c r="HW455" s="411"/>
      <c r="HX455" s="411"/>
      <c r="HY455" s="411"/>
      <c r="HZ455" s="411"/>
      <c r="IA455" s="411"/>
      <c r="IB455" s="411"/>
      <c r="IC455" s="411"/>
      <c r="ID455" s="411"/>
      <c r="IE455" s="411"/>
      <c r="IF455" s="411"/>
      <c r="IG455" s="411"/>
      <c r="IH455" s="411"/>
      <c r="II455" s="411"/>
      <c r="IJ455" s="411"/>
      <c r="IK455" s="411"/>
      <c r="IL455" s="411"/>
      <c r="IM455" s="411"/>
      <c r="IN455" s="411"/>
      <c r="IO455" s="411"/>
      <c r="IP455" s="411"/>
      <c r="IQ455" s="411"/>
      <c r="IR455" s="411"/>
      <c r="IS455" s="411"/>
    </row>
    <row r="456" spans="1:253" s="443" customFormat="1" ht="25">
      <c r="A456" s="532"/>
      <c r="B456" s="628" t="s">
        <v>1710</v>
      </c>
      <c r="C456" s="629"/>
      <c r="D456" s="630"/>
      <c r="E456" s="631"/>
      <c r="F456" s="632"/>
      <c r="G456" s="411"/>
      <c r="H456" s="411"/>
      <c r="I456" s="411"/>
      <c r="J456" s="411"/>
      <c r="K456" s="411"/>
      <c r="L456" s="411"/>
      <c r="M456" s="411"/>
      <c r="N456" s="411"/>
      <c r="O456" s="411"/>
      <c r="P456" s="411"/>
      <c r="Q456" s="411"/>
      <c r="R456" s="411"/>
      <c r="S456" s="411"/>
      <c r="T456" s="411"/>
      <c r="U456" s="411"/>
      <c r="V456" s="411"/>
      <c r="W456" s="411"/>
      <c r="X456" s="411"/>
      <c r="Y456" s="411"/>
      <c r="Z456" s="411"/>
      <c r="AA456" s="411"/>
      <c r="AB456" s="411"/>
      <c r="AC456" s="411"/>
      <c r="AD456" s="411"/>
      <c r="AE456" s="411"/>
      <c r="AF456" s="411"/>
      <c r="AG456" s="411"/>
      <c r="AH456" s="411"/>
      <c r="AI456" s="411"/>
      <c r="AJ456" s="411"/>
      <c r="AK456" s="411"/>
      <c r="AL456" s="411"/>
      <c r="AM456" s="411"/>
      <c r="AN456" s="411"/>
      <c r="AO456" s="411"/>
      <c r="AP456" s="411"/>
      <c r="AQ456" s="411"/>
      <c r="AR456" s="411"/>
      <c r="AS456" s="411"/>
      <c r="AT456" s="411"/>
      <c r="AU456" s="411"/>
      <c r="AV456" s="411"/>
      <c r="AW456" s="411"/>
      <c r="AX456" s="411"/>
      <c r="AY456" s="411"/>
      <c r="AZ456" s="411"/>
      <c r="BA456" s="411"/>
      <c r="BB456" s="411"/>
      <c r="BC456" s="411"/>
      <c r="BD456" s="411"/>
      <c r="BE456" s="411"/>
      <c r="BF456" s="411"/>
      <c r="BG456" s="411"/>
      <c r="BH456" s="411"/>
      <c r="BI456" s="411"/>
      <c r="BJ456" s="411"/>
      <c r="BK456" s="411"/>
      <c r="BL456" s="411"/>
      <c r="BM456" s="411"/>
      <c r="BN456" s="411"/>
      <c r="BO456" s="411"/>
      <c r="BP456" s="411"/>
      <c r="BQ456" s="411"/>
      <c r="BR456" s="411"/>
      <c r="BS456" s="411"/>
      <c r="BT456" s="411"/>
      <c r="BU456" s="411"/>
      <c r="BV456" s="411"/>
      <c r="BW456" s="411"/>
      <c r="BX456" s="411"/>
      <c r="BY456" s="411"/>
      <c r="BZ456" s="411"/>
      <c r="CA456" s="411"/>
      <c r="CB456" s="411"/>
      <c r="CC456" s="411"/>
      <c r="CD456" s="411"/>
      <c r="CE456" s="411"/>
      <c r="CF456" s="411"/>
      <c r="CG456" s="411"/>
      <c r="CH456" s="411"/>
      <c r="CI456" s="411"/>
      <c r="CJ456" s="411"/>
      <c r="CK456" s="411"/>
      <c r="CL456" s="411"/>
      <c r="CM456" s="411"/>
      <c r="CN456" s="411"/>
      <c r="CO456" s="411"/>
      <c r="CP456" s="411"/>
      <c r="CQ456" s="411"/>
      <c r="CR456" s="411"/>
      <c r="CS456" s="411"/>
      <c r="CT456" s="411"/>
      <c r="CU456" s="411"/>
      <c r="CV456" s="411"/>
      <c r="CW456" s="411"/>
      <c r="CX456" s="411"/>
      <c r="CY456" s="411"/>
      <c r="CZ456" s="411"/>
      <c r="DA456" s="411"/>
      <c r="DB456" s="411"/>
      <c r="DC456" s="411"/>
      <c r="DD456" s="411"/>
      <c r="DE456" s="411"/>
      <c r="DF456" s="411"/>
      <c r="DG456" s="411"/>
      <c r="DH456" s="411"/>
      <c r="DI456" s="411"/>
      <c r="DJ456" s="411"/>
      <c r="DK456" s="411"/>
      <c r="DL456" s="411"/>
      <c r="DM456" s="411"/>
      <c r="DN456" s="411"/>
      <c r="DO456" s="411"/>
      <c r="DP456" s="411"/>
      <c r="DQ456" s="411"/>
      <c r="DR456" s="411"/>
      <c r="DS456" s="411"/>
      <c r="DT456" s="411"/>
      <c r="DU456" s="411"/>
      <c r="DV456" s="411"/>
      <c r="DW456" s="411"/>
      <c r="DX456" s="411"/>
      <c r="DY456" s="411"/>
      <c r="DZ456" s="411"/>
      <c r="EA456" s="411"/>
      <c r="EB456" s="411"/>
      <c r="EC456" s="411"/>
      <c r="ED456" s="411"/>
      <c r="EE456" s="411"/>
      <c r="EF456" s="411"/>
      <c r="EG456" s="411"/>
      <c r="EH456" s="411"/>
      <c r="EI456" s="411"/>
      <c r="EJ456" s="411"/>
      <c r="EK456" s="411"/>
      <c r="EL456" s="411"/>
      <c r="EM456" s="411"/>
      <c r="EN456" s="411"/>
      <c r="EO456" s="411"/>
      <c r="EP456" s="411"/>
      <c r="EQ456" s="411"/>
      <c r="ER456" s="411"/>
      <c r="ES456" s="411"/>
      <c r="ET456" s="411"/>
      <c r="EU456" s="411"/>
      <c r="EV456" s="411"/>
      <c r="EW456" s="411"/>
      <c r="EX456" s="411"/>
      <c r="EY456" s="411"/>
      <c r="EZ456" s="411"/>
      <c r="FA456" s="411"/>
      <c r="FB456" s="411"/>
      <c r="FC456" s="411"/>
      <c r="FD456" s="411"/>
      <c r="FE456" s="411"/>
      <c r="FF456" s="411"/>
      <c r="FG456" s="411"/>
      <c r="FH456" s="411"/>
      <c r="FI456" s="411"/>
      <c r="FJ456" s="411"/>
      <c r="FK456" s="411"/>
      <c r="FL456" s="411"/>
      <c r="FM456" s="411"/>
      <c r="FN456" s="411"/>
      <c r="FO456" s="411"/>
      <c r="FP456" s="411"/>
      <c r="FQ456" s="411"/>
      <c r="FR456" s="411"/>
      <c r="FS456" s="411"/>
      <c r="FT456" s="411"/>
      <c r="FU456" s="411"/>
      <c r="FV456" s="411"/>
      <c r="FW456" s="411"/>
      <c r="FX456" s="411"/>
      <c r="FY456" s="411"/>
      <c r="FZ456" s="411"/>
      <c r="GA456" s="411"/>
      <c r="GB456" s="411"/>
      <c r="GC456" s="411"/>
      <c r="GD456" s="411"/>
      <c r="GE456" s="411"/>
      <c r="GF456" s="411"/>
      <c r="GG456" s="411"/>
      <c r="GH456" s="411"/>
      <c r="GI456" s="411"/>
      <c r="GJ456" s="411"/>
      <c r="GK456" s="411"/>
      <c r="GL456" s="411"/>
      <c r="GM456" s="411"/>
      <c r="GN456" s="411"/>
      <c r="GO456" s="411"/>
      <c r="GP456" s="411"/>
      <c r="GQ456" s="411"/>
      <c r="GR456" s="411"/>
      <c r="GS456" s="411"/>
      <c r="GT456" s="411"/>
      <c r="GU456" s="411"/>
      <c r="GV456" s="411"/>
      <c r="GW456" s="411"/>
      <c r="GX456" s="411"/>
      <c r="GY456" s="411"/>
      <c r="GZ456" s="411"/>
      <c r="HA456" s="411"/>
      <c r="HB456" s="411"/>
      <c r="HC456" s="411"/>
      <c r="HD456" s="411"/>
      <c r="HE456" s="411"/>
      <c r="HF456" s="411"/>
      <c r="HG456" s="411"/>
      <c r="HH456" s="411"/>
      <c r="HI456" s="411"/>
      <c r="HJ456" s="411"/>
      <c r="HK456" s="411"/>
      <c r="HL456" s="411"/>
      <c r="HM456" s="411"/>
      <c r="HN456" s="411"/>
      <c r="HO456" s="411"/>
      <c r="HP456" s="411"/>
      <c r="HQ456" s="411"/>
      <c r="HR456" s="411"/>
      <c r="HS456" s="411"/>
      <c r="HT456" s="411"/>
      <c r="HU456" s="411"/>
      <c r="HV456" s="411"/>
      <c r="HW456" s="411"/>
      <c r="HX456" s="411"/>
      <c r="HY456" s="411"/>
      <c r="HZ456" s="411"/>
      <c r="IA456" s="411"/>
      <c r="IB456" s="411"/>
      <c r="IC456" s="411"/>
      <c r="ID456" s="411"/>
      <c r="IE456" s="411"/>
      <c r="IF456" s="411"/>
      <c r="IG456" s="411"/>
      <c r="IH456" s="411"/>
      <c r="II456" s="411"/>
      <c r="IJ456" s="411"/>
      <c r="IK456" s="411"/>
      <c r="IL456" s="411"/>
      <c r="IM456" s="411"/>
      <c r="IN456" s="411"/>
      <c r="IO456" s="411"/>
      <c r="IP456" s="411"/>
      <c r="IQ456" s="411"/>
      <c r="IR456" s="411"/>
      <c r="IS456" s="411"/>
    </row>
    <row r="457" spans="1:253" s="443" customFormat="1">
      <c r="A457" s="633"/>
      <c r="B457" s="634"/>
      <c r="C457" s="635"/>
      <c r="D457" s="636"/>
      <c r="E457" s="619"/>
      <c r="F457" s="632"/>
      <c r="G457" s="411"/>
      <c r="H457" s="411"/>
      <c r="I457" s="411"/>
      <c r="J457" s="411"/>
      <c r="K457" s="411"/>
      <c r="L457" s="411"/>
      <c r="M457" s="411"/>
      <c r="N457" s="411"/>
      <c r="O457" s="411"/>
      <c r="P457" s="411"/>
      <c r="Q457" s="411"/>
      <c r="R457" s="411"/>
      <c r="S457" s="411"/>
      <c r="T457" s="411"/>
      <c r="U457" s="411"/>
      <c r="V457" s="411"/>
      <c r="W457" s="411"/>
      <c r="X457" s="411"/>
      <c r="Y457" s="411"/>
      <c r="Z457" s="411"/>
      <c r="AA457" s="411"/>
      <c r="AB457" s="411"/>
      <c r="AC457" s="411"/>
      <c r="AD457" s="411"/>
      <c r="AE457" s="411"/>
      <c r="AF457" s="411"/>
      <c r="AG457" s="411"/>
      <c r="AH457" s="411"/>
      <c r="AI457" s="411"/>
      <c r="AJ457" s="411"/>
      <c r="AK457" s="411"/>
      <c r="AL457" s="411"/>
      <c r="AM457" s="411"/>
      <c r="AN457" s="411"/>
      <c r="AO457" s="411"/>
      <c r="AP457" s="411"/>
      <c r="AQ457" s="411"/>
      <c r="AR457" s="411"/>
      <c r="AS457" s="411"/>
      <c r="AT457" s="411"/>
      <c r="AU457" s="411"/>
      <c r="AV457" s="411"/>
      <c r="AW457" s="411"/>
      <c r="AX457" s="411"/>
      <c r="AY457" s="411"/>
      <c r="AZ457" s="411"/>
      <c r="BA457" s="411"/>
      <c r="BB457" s="411"/>
      <c r="BC457" s="411"/>
      <c r="BD457" s="411"/>
      <c r="BE457" s="411"/>
      <c r="BF457" s="411"/>
      <c r="BG457" s="411"/>
      <c r="BH457" s="411"/>
      <c r="BI457" s="411"/>
      <c r="BJ457" s="411"/>
      <c r="BK457" s="411"/>
      <c r="BL457" s="411"/>
      <c r="BM457" s="411"/>
      <c r="BN457" s="411"/>
      <c r="BO457" s="411"/>
      <c r="BP457" s="411"/>
      <c r="BQ457" s="411"/>
      <c r="BR457" s="411"/>
      <c r="BS457" s="411"/>
      <c r="BT457" s="411"/>
      <c r="BU457" s="411"/>
      <c r="BV457" s="411"/>
      <c r="BW457" s="411"/>
      <c r="BX457" s="411"/>
      <c r="BY457" s="411"/>
      <c r="BZ457" s="411"/>
      <c r="CA457" s="411"/>
      <c r="CB457" s="411"/>
      <c r="CC457" s="411"/>
      <c r="CD457" s="411"/>
      <c r="CE457" s="411"/>
      <c r="CF457" s="411"/>
      <c r="CG457" s="411"/>
      <c r="CH457" s="411"/>
      <c r="CI457" s="411"/>
      <c r="CJ457" s="411"/>
      <c r="CK457" s="411"/>
      <c r="CL457" s="411"/>
      <c r="CM457" s="411"/>
      <c r="CN457" s="411"/>
      <c r="CO457" s="411"/>
      <c r="CP457" s="411"/>
      <c r="CQ457" s="411"/>
      <c r="CR457" s="411"/>
      <c r="CS457" s="411"/>
      <c r="CT457" s="411"/>
      <c r="CU457" s="411"/>
      <c r="CV457" s="411"/>
      <c r="CW457" s="411"/>
      <c r="CX457" s="411"/>
      <c r="CY457" s="411"/>
      <c r="CZ457" s="411"/>
      <c r="DA457" s="411"/>
      <c r="DB457" s="411"/>
      <c r="DC457" s="411"/>
      <c r="DD457" s="411"/>
      <c r="DE457" s="411"/>
      <c r="DF457" s="411"/>
      <c r="DG457" s="411"/>
      <c r="DH457" s="411"/>
      <c r="DI457" s="411"/>
      <c r="DJ457" s="411"/>
      <c r="DK457" s="411"/>
      <c r="DL457" s="411"/>
      <c r="DM457" s="411"/>
      <c r="DN457" s="411"/>
      <c r="DO457" s="411"/>
      <c r="DP457" s="411"/>
      <c r="DQ457" s="411"/>
      <c r="DR457" s="411"/>
      <c r="DS457" s="411"/>
      <c r="DT457" s="411"/>
      <c r="DU457" s="411"/>
      <c r="DV457" s="411"/>
      <c r="DW457" s="411"/>
      <c r="DX457" s="411"/>
      <c r="DY457" s="411"/>
      <c r="DZ457" s="411"/>
      <c r="EA457" s="411"/>
      <c r="EB457" s="411"/>
      <c r="EC457" s="411"/>
      <c r="ED457" s="411"/>
      <c r="EE457" s="411"/>
      <c r="EF457" s="411"/>
      <c r="EG457" s="411"/>
      <c r="EH457" s="411"/>
      <c r="EI457" s="411"/>
      <c r="EJ457" s="411"/>
      <c r="EK457" s="411"/>
      <c r="EL457" s="411"/>
      <c r="EM457" s="411"/>
      <c r="EN457" s="411"/>
      <c r="EO457" s="411"/>
      <c r="EP457" s="411"/>
      <c r="EQ457" s="411"/>
      <c r="ER457" s="411"/>
      <c r="ES457" s="411"/>
      <c r="ET457" s="411"/>
      <c r="EU457" s="411"/>
      <c r="EV457" s="411"/>
      <c r="EW457" s="411"/>
      <c r="EX457" s="411"/>
      <c r="EY457" s="411"/>
      <c r="EZ457" s="411"/>
      <c r="FA457" s="411"/>
      <c r="FB457" s="411"/>
      <c r="FC457" s="411"/>
      <c r="FD457" s="411"/>
      <c r="FE457" s="411"/>
      <c r="FF457" s="411"/>
      <c r="FG457" s="411"/>
      <c r="FH457" s="411"/>
      <c r="FI457" s="411"/>
      <c r="FJ457" s="411"/>
      <c r="FK457" s="411"/>
      <c r="FL457" s="411"/>
      <c r="FM457" s="411"/>
      <c r="FN457" s="411"/>
      <c r="FO457" s="411"/>
      <c r="FP457" s="411"/>
      <c r="FQ457" s="411"/>
      <c r="FR457" s="411"/>
      <c r="FS457" s="411"/>
      <c r="FT457" s="411"/>
      <c r="FU457" s="411"/>
      <c r="FV457" s="411"/>
      <c r="FW457" s="411"/>
      <c r="FX457" s="411"/>
      <c r="FY457" s="411"/>
      <c r="FZ457" s="411"/>
      <c r="GA457" s="411"/>
      <c r="GB457" s="411"/>
      <c r="GC457" s="411"/>
      <c r="GD457" s="411"/>
      <c r="GE457" s="411"/>
      <c r="GF457" s="411"/>
      <c r="GG457" s="411"/>
      <c r="GH457" s="411"/>
      <c r="GI457" s="411"/>
      <c r="GJ457" s="411"/>
      <c r="GK457" s="411"/>
      <c r="GL457" s="411"/>
      <c r="GM457" s="411"/>
      <c r="GN457" s="411"/>
      <c r="GO457" s="411"/>
      <c r="GP457" s="411"/>
      <c r="GQ457" s="411"/>
      <c r="GR457" s="411"/>
      <c r="GS457" s="411"/>
      <c r="GT457" s="411"/>
      <c r="GU457" s="411"/>
      <c r="GV457" s="411"/>
      <c r="GW457" s="411"/>
      <c r="GX457" s="411"/>
      <c r="GY457" s="411"/>
      <c r="GZ457" s="411"/>
      <c r="HA457" s="411"/>
      <c r="HB457" s="411"/>
      <c r="HC457" s="411"/>
      <c r="HD457" s="411"/>
      <c r="HE457" s="411"/>
      <c r="HF457" s="411"/>
      <c r="HG457" s="411"/>
      <c r="HH457" s="411"/>
      <c r="HI457" s="411"/>
      <c r="HJ457" s="411"/>
      <c r="HK457" s="411"/>
      <c r="HL457" s="411"/>
      <c r="HM457" s="411"/>
      <c r="HN457" s="411"/>
      <c r="HO457" s="411"/>
      <c r="HP457" s="411"/>
      <c r="HQ457" s="411"/>
      <c r="HR457" s="411"/>
      <c r="HS457" s="411"/>
      <c r="HT457" s="411"/>
      <c r="HU457" s="411"/>
      <c r="HV457" s="411"/>
      <c r="HW457" s="411"/>
      <c r="HX457" s="411"/>
      <c r="HY457" s="411"/>
      <c r="HZ457" s="411"/>
      <c r="IA457" s="411"/>
      <c r="IB457" s="411"/>
      <c r="IC457" s="411"/>
      <c r="ID457" s="411"/>
      <c r="IE457" s="411"/>
      <c r="IF457" s="411"/>
      <c r="IG457" s="411"/>
      <c r="IH457" s="411"/>
      <c r="II457" s="411"/>
      <c r="IJ457" s="411"/>
      <c r="IK457" s="411"/>
      <c r="IL457" s="411"/>
      <c r="IM457" s="411"/>
      <c r="IN457" s="411"/>
      <c r="IO457" s="411"/>
      <c r="IP457" s="411"/>
      <c r="IQ457" s="411"/>
      <c r="IR457" s="411"/>
      <c r="IS457" s="411"/>
    </row>
    <row r="458" spans="1:253" s="443" customFormat="1" ht="14">
      <c r="A458" s="431" t="s">
        <v>1711</v>
      </c>
      <c r="B458" s="492"/>
      <c r="C458" s="493"/>
      <c r="D458" s="1418"/>
      <c r="E458" s="1419"/>
      <c r="F458" s="495">
        <f>SUM(F452:F457)</f>
        <v>0</v>
      </c>
    </row>
    <row r="459" spans="1:253">
      <c r="A459" s="459"/>
      <c r="B459" s="527"/>
      <c r="C459" s="528"/>
      <c r="D459" s="529"/>
      <c r="E459" s="586"/>
      <c r="F459" s="531"/>
    </row>
    <row r="460" spans="1:253" s="443" customFormat="1" ht="15.5">
      <c r="A460" s="637" t="s">
        <v>1712</v>
      </c>
      <c r="B460" s="638"/>
      <c r="C460" s="639"/>
      <c r="D460" s="640"/>
      <c r="E460" s="641"/>
      <c r="F460" s="642"/>
    </row>
    <row r="461" spans="1:253" s="443" customFormat="1" ht="14">
      <c r="A461" s="431" t="str">
        <f>A281</f>
        <v>1.1. UKUPNO RAZVODNI ORMARI</v>
      </c>
      <c r="B461" s="492"/>
      <c r="C461" s="493"/>
      <c r="D461" s="501"/>
      <c r="E461" s="643"/>
      <c r="F461" s="644">
        <f>F281</f>
        <v>0</v>
      </c>
      <c r="G461" s="645"/>
      <c r="H461" s="645"/>
      <c r="I461" s="645"/>
      <c r="J461" s="645"/>
      <c r="K461" s="645"/>
      <c r="L461" s="645"/>
      <c r="M461" s="645"/>
      <c r="N461" s="645"/>
      <c r="O461" s="645"/>
      <c r="P461" s="645"/>
      <c r="Q461" s="645"/>
      <c r="R461" s="645"/>
      <c r="S461" s="645"/>
      <c r="T461" s="645"/>
      <c r="U461" s="645"/>
      <c r="V461" s="645"/>
      <c r="W461" s="645"/>
      <c r="X461" s="645"/>
      <c r="Y461" s="645"/>
      <c r="Z461" s="645"/>
      <c r="AA461" s="645"/>
      <c r="AB461" s="645"/>
      <c r="AC461" s="645"/>
      <c r="AD461" s="645"/>
      <c r="AE461" s="645"/>
      <c r="AF461" s="645"/>
      <c r="AG461" s="645"/>
      <c r="AH461" s="645"/>
      <c r="AI461" s="645"/>
      <c r="AJ461" s="645"/>
      <c r="AK461" s="645"/>
      <c r="AL461" s="645"/>
      <c r="AM461" s="645"/>
      <c r="AN461" s="645"/>
      <c r="AO461" s="645"/>
      <c r="AP461" s="645"/>
      <c r="AQ461" s="645"/>
      <c r="AR461" s="645"/>
      <c r="AS461" s="645"/>
      <c r="AT461" s="645"/>
      <c r="AU461" s="645"/>
      <c r="AV461" s="645"/>
      <c r="AW461" s="645"/>
      <c r="AX461" s="645"/>
      <c r="AY461" s="645"/>
      <c r="AZ461" s="645"/>
      <c r="BA461" s="645"/>
      <c r="BB461" s="645"/>
      <c r="BC461" s="645"/>
      <c r="BD461" s="645"/>
      <c r="BE461" s="645"/>
      <c r="BF461" s="645"/>
      <c r="BG461" s="645"/>
      <c r="BH461" s="645"/>
      <c r="BI461" s="645"/>
      <c r="BJ461" s="645"/>
      <c r="BK461" s="645"/>
      <c r="BL461" s="645"/>
      <c r="BM461" s="645"/>
      <c r="BN461" s="645"/>
      <c r="BO461" s="645"/>
      <c r="BP461" s="645"/>
      <c r="BQ461" s="645"/>
      <c r="BR461" s="645"/>
      <c r="BS461" s="645"/>
      <c r="BT461" s="645"/>
      <c r="BU461" s="645"/>
      <c r="BV461" s="645"/>
      <c r="BW461" s="645"/>
      <c r="BX461" s="645"/>
    </row>
    <row r="462" spans="1:253" s="443" customFormat="1" ht="14">
      <c r="A462" s="431" t="str">
        <f>A420</f>
        <v>1.2. UKUPNO KABELSKI RAZVOD I PRIBOR</v>
      </c>
      <c r="B462" s="492"/>
      <c r="C462" s="493"/>
      <c r="D462" s="501"/>
      <c r="E462" s="643"/>
      <c r="F462" s="644">
        <f>F420</f>
        <v>0</v>
      </c>
      <c r="G462" s="645"/>
      <c r="H462" s="645"/>
      <c r="I462" s="645"/>
      <c r="J462" s="645"/>
      <c r="K462" s="645"/>
      <c r="L462" s="645"/>
      <c r="M462" s="645"/>
      <c r="N462" s="645"/>
      <c r="O462" s="645"/>
      <c r="P462" s="645"/>
      <c r="Q462" s="645"/>
      <c r="R462" s="645"/>
      <c r="S462" s="645"/>
      <c r="T462" s="645"/>
      <c r="U462" s="645"/>
      <c r="V462" s="645"/>
      <c r="W462" s="645"/>
      <c r="X462" s="645"/>
      <c r="Y462" s="645"/>
      <c r="Z462" s="645"/>
      <c r="AA462" s="645"/>
      <c r="AB462" s="645"/>
      <c r="AC462" s="645"/>
      <c r="AD462" s="645"/>
      <c r="AE462" s="645"/>
      <c r="AF462" s="645"/>
      <c r="AG462" s="645"/>
      <c r="AH462" s="645"/>
      <c r="AI462" s="645"/>
      <c r="AJ462" s="645"/>
      <c r="AK462" s="645"/>
      <c r="AL462" s="645"/>
      <c r="AM462" s="645"/>
      <c r="AN462" s="645"/>
      <c r="AO462" s="645"/>
      <c r="AP462" s="645"/>
      <c r="AQ462" s="645"/>
      <c r="AR462" s="645"/>
      <c r="AS462" s="645"/>
      <c r="AT462" s="645"/>
      <c r="AU462" s="645"/>
      <c r="AV462" s="645"/>
      <c r="AW462" s="645"/>
      <c r="AX462" s="645"/>
      <c r="AY462" s="645"/>
      <c r="AZ462" s="645"/>
      <c r="BA462" s="645"/>
      <c r="BB462" s="645"/>
      <c r="BC462" s="645"/>
      <c r="BD462" s="645"/>
      <c r="BE462" s="645"/>
      <c r="BF462" s="645"/>
      <c r="BG462" s="645"/>
      <c r="BH462" s="645"/>
      <c r="BI462" s="645"/>
      <c r="BJ462" s="645"/>
      <c r="BK462" s="645"/>
      <c r="BL462" s="645"/>
      <c r="BM462" s="645"/>
      <c r="BN462" s="645"/>
      <c r="BO462" s="645"/>
      <c r="BP462" s="645"/>
      <c r="BQ462" s="645"/>
      <c r="BR462" s="645"/>
      <c r="BS462" s="645"/>
      <c r="BT462" s="645"/>
      <c r="BU462" s="645"/>
      <c r="BV462" s="645"/>
      <c r="BW462" s="645"/>
      <c r="BX462" s="645"/>
    </row>
    <row r="463" spans="1:253" s="443" customFormat="1" ht="14">
      <c r="A463" s="431" t="str">
        <f>A449</f>
        <v xml:space="preserve">1.3. UKUPNO OPĆA RASVJETA </v>
      </c>
      <c r="B463" s="492"/>
      <c r="C463" s="493"/>
      <c r="D463" s="501"/>
      <c r="E463" s="643"/>
      <c r="F463" s="644">
        <f>F449</f>
        <v>0</v>
      </c>
    </row>
    <row r="464" spans="1:253" s="443" customFormat="1" ht="14">
      <c r="A464" s="431" t="str">
        <f>A458</f>
        <v>1.4. UKUPNO PRIPREMNO ZAVRŠNI RADOVI</v>
      </c>
      <c r="B464" s="492"/>
      <c r="C464" s="493"/>
      <c r="D464" s="501"/>
      <c r="E464" s="643"/>
      <c r="F464" s="644">
        <f>F458</f>
        <v>0</v>
      </c>
    </row>
    <row r="465" spans="1:252" ht="14">
      <c r="A465" s="646" t="s">
        <v>1713</v>
      </c>
      <c r="B465" s="492"/>
      <c r="C465" s="647"/>
      <c r="D465" s="648"/>
      <c r="E465" s="649"/>
      <c r="F465" s="644">
        <f>SUM(F461:F464)</f>
        <v>0</v>
      </c>
    </row>
    <row r="466" spans="1:252" ht="14">
      <c r="A466" s="646"/>
      <c r="B466" s="432"/>
      <c r="C466" s="650"/>
      <c r="D466" s="651"/>
      <c r="E466" s="652"/>
      <c r="F466" s="653"/>
    </row>
    <row r="467" spans="1:252" s="443" customFormat="1" ht="15.5">
      <c r="A467" s="419" t="s">
        <v>1714</v>
      </c>
      <c r="B467" s="420"/>
      <c r="C467" s="654"/>
      <c r="D467" s="655"/>
      <c r="E467" s="423"/>
      <c r="F467" s="424"/>
      <c r="G467" s="411"/>
      <c r="H467" s="411"/>
      <c r="I467" s="411"/>
      <c r="J467" s="411"/>
      <c r="K467" s="411"/>
      <c r="L467" s="411"/>
      <c r="M467" s="411"/>
      <c r="N467" s="411"/>
      <c r="O467" s="411"/>
      <c r="P467" s="411"/>
      <c r="Q467" s="411"/>
      <c r="R467" s="411"/>
      <c r="S467" s="411"/>
      <c r="T467" s="411"/>
      <c r="U467" s="411"/>
      <c r="V467" s="411"/>
      <c r="W467" s="411"/>
      <c r="X467" s="411"/>
      <c r="Y467" s="411"/>
      <c r="Z467" s="411"/>
      <c r="AA467" s="411"/>
      <c r="AB467" s="411"/>
      <c r="AC467" s="411"/>
      <c r="AD467" s="411"/>
      <c r="AE467" s="411"/>
      <c r="AF467" s="411"/>
      <c r="AG467" s="411"/>
      <c r="AH467" s="411"/>
      <c r="AI467" s="411"/>
      <c r="AJ467" s="411"/>
      <c r="AK467" s="411"/>
      <c r="AL467" s="411"/>
      <c r="AM467" s="411"/>
      <c r="AN467" s="411"/>
      <c r="AO467" s="411"/>
      <c r="AP467" s="411"/>
      <c r="AQ467" s="411"/>
      <c r="AR467" s="411"/>
      <c r="AS467" s="411"/>
      <c r="AT467" s="411"/>
      <c r="AU467" s="411"/>
      <c r="AV467" s="411"/>
      <c r="AW467" s="411"/>
      <c r="AX467" s="411"/>
      <c r="AY467" s="411"/>
      <c r="AZ467" s="411"/>
      <c r="BA467" s="411"/>
      <c r="BB467" s="411"/>
      <c r="BC467" s="411"/>
      <c r="BD467" s="411"/>
      <c r="BE467" s="411"/>
      <c r="BF467" s="411"/>
      <c r="BG467" s="411"/>
      <c r="BH467" s="411"/>
      <c r="BI467" s="411"/>
      <c r="BJ467" s="411"/>
      <c r="BK467" s="411"/>
      <c r="BL467" s="411"/>
      <c r="BM467" s="411"/>
      <c r="BN467" s="411"/>
      <c r="BO467" s="411"/>
      <c r="BP467" s="411"/>
      <c r="BQ467" s="411"/>
      <c r="BR467" s="411"/>
      <c r="BS467" s="411"/>
      <c r="BT467" s="411"/>
      <c r="BU467" s="411"/>
      <c r="BV467" s="411"/>
      <c r="BW467" s="411"/>
      <c r="BX467" s="411"/>
      <c r="BY467" s="411"/>
      <c r="BZ467" s="411"/>
      <c r="CA467" s="411"/>
      <c r="CB467" s="411"/>
      <c r="CC467" s="411"/>
      <c r="CD467" s="411"/>
      <c r="CE467" s="411"/>
      <c r="CF467" s="411"/>
      <c r="CG467" s="411"/>
      <c r="CH467" s="411"/>
      <c r="CI467" s="411"/>
      <c r="CJ467" s="411"/>
      <c r="CK467" s="411"/>
      <c r="CL467" s="411"/>
      <c r="CM467" s="411"/>
      <c r="CN467" s="411"/>
      <c r="CO467" s="411"/>
      <c r="CP467" s="411"/>
      <c r="CQ467" s="411"/>
      <c r="CR467" s="411"/>
      <c r="CS467" s="411"/>
      <c r="CT467" s="411"/>
      <c r="CU467" s="411"/>
      <c r="CV467" s="411"/>
      <c r="CW467" s="411"/>
      <c r="CX467" s="411"/>
      <c r="CY467" s="411"/>
      <c r="CZ467" s="411"/>
      <c r="DA467" s="411"/>
      <c r="DB467" s="411"/>
      <c r="DC467" s="411"/>
      <c r="DD467" s="411"/>
      <c r="DE467" s="411"/>
      <c r="DF467" s="411"/>
      <c r="DG467" s="411"/>
      <c r="DH467" s="411"/>
      <c r="DI467" s="411"/>
      <c r="DJ467" s="411"/>
      <c r="DK467" s="411"/>
      <c r="DL467" s="411"/>
      <c r="DM467" s="411"/>
      <c r="DN467" s="411"/>
      <c r="DO467" s="411"/>
      <c r="DP467" s="411"/>
      <c r="DQ467" s="411"/>
      <c r="DR467" s="411"/>
      <c r="DS467" s="411"/>
      <c r="DT467" s="411"/>
      <c r="DU467" s="411"/>
      <c r="DV467" s="411"/>
      <c r="DW467" s="411"/>
      <c r="DX467" s="411"/>
      <c r="DY467" s="411"/>
      <c r="DZ467" s="411"/>
      <c r="EA467" s="411"/>
      <c r="EB467" s="411"/>
      <c r="EC467" s="411"/>
      <c r="ED467" s="411"/>
      <c r="EE467" s="411"/>
      <c r="EF467" s="411"/>
      <c r="EG467" s="411"/>
      <c r="EH467" s="411"/>
      <c r="EI467" s="411"/>
      <c r="EJ467" s="411"/>
      <c r="EK467" s="411"/>
      <c r="EL467" s="411"/>
      <c r="EM467" s="411"/>
      <c r="EN467" s="411"/>
      <c r="EO467" s="411"/>
      <c r="EP467" s="411"/>
      <c r="EQ467" s="411"/>
      <c r="ER467" s="411"/>
      <c r="ES467" s="411"/>
      <c r="ET467" s="411"/>
      <c r="EU467" s="411"/>
      <c r="EV467" s="411"/>
      <c r="EW467" s="411"/>
      <c r="EX467" s="411"/>
      <c r="EY467" s="411"/>
      <c r="EZ467" s="411"/>
      <c r="FA467" s="411"/>
      <c r="FB467" s="411"/>
      <c r="FC467" s="411"/>
      <c r="FD467" s="411"/>
      <c r="FE467" s="411"/>
      <c r="FF467" s="411"/>
      <c r="FG467" s="411"/>
      <c r="FH467" s="411"/>
      <c r="FI467" s="411"/>
      <c r="FJ467" s="411"/>
      <c r="FK467" s="411"/>
      <c r="FL467" s="411"/>
      <c r="FM467" s="411"/>
      <c r="FN467" s="411"/>
      <c r="FO467" s="411"/>
      <c r="FP467" s="411"/>
      <c r="FQ467" s="411"/>
      <c r="FR467" s="411"/>
      <c r="FS467" s="411"/>
      <c r="FT467" s="411"/>
      <c r="FU467" s="411"/>
      <c r="FV467" s="411"/>
      <c r="FW467" s="411"/>
      <c r="FX467" s="411"/>
      <c r="FY467" s="411"/>
      <c r="FZ467" s="411"/>
      <c r="GA467" s="411"/>
      <c r="GB467" s="411"/>
      <c r="GC467" s="411"/>
      <c r="GD467" s="411"/>
      <c r="GE467" s="411"/>
      <c r="GF467" s="411"/>
      <c r="GG467" s="411"/>
      <c r="GH467" s="411"/>
      <c r="GI467" s="411"/>
      <c r="GJ467" s="411"/>
      <c r="GK467" s="411"/>
      <c r="GL467" s="411"/>
      <c r="GM467" s="411"/>
      <c r="GN467" s="411"/>
      <c r="GO467" s="411"/>
      <c r="GP467" s="411"/>
      <c r="GQ467" s="411"/>
      <c r="GR467" s="411"/>
      <c r="GS467" s="411"/>
      <c r="GT467" s="411"/>
      <c r="GU467" s="411"/>
      <c r="GV467" s="411"/>
      <c r="GW467" s="411"/>
      <c r="GX467" s="411"/>
      <c r="GY467" s="411"/>
      <c r="GZ467" s="411"/>
      <c r="HA467" s="411"/>
      <c r="HB467" s="411"/>
      <c r="HC467" s="411"/>
      <c r="HD467" s="411"/>
      <c r="HE467" s="411"/>
      <c r="HF467" s="411"/>
      <c r="HG467" s="411"/>
      <c r="HH467" s="411"/>
      <c r="HI467" s="411"/>
      <c r="HJ467" s="411"/>
      <c r="HK467" s="411"/>
      <c r="HL467" s="411"/>
      <c r="HM467" s="411"/>
      <c r="HN467" s="411"/>
      <c r="HO467" s="411"/>
      <c r="HP467" s="411"/>
      <c r="HQ467" s="411"/>
      <c r="HR467" s="411"/>
      <c r="HS467" s="411"/>
      <c r="HT467" s="411"/>
      <c r="HU467" s="411"/>
      <c r="HV467" s="411"/>
      <c r="HW467" s="411"/>
      <c r="HX467" s="411"/>
      <c r="HY467" s="411"/>
      <c r="HZ467" s="411"/>
      <c r="IA467" s="411"/>
      <c r="IB467" s="411"/>
      <c r="IC467" s="411"/>
      <c r="ID467" s="411"/>
      <c r="IE467" s="411"/>
      <c r="IF467" s="411"/>
      <c r="IG467" s="411"/>
      <c r="IH467" s="411"/>
      <c r="II467" s="411"/>
      <c r="IJ467" s="411"/>
      <c r="IK467" s="411"/>
      <c r="IL467" s="411"/>
      <c r="IM467" s="411"/>
      <c r="IN467" s="411"/>
      <c r="IO467" s="411"/>
      <c r="IP467" s="411"/>
      <c r="IQ467" s="411"/>
      <c r="IR467" s="411"/>
    </row>
    <row r="468" spans="1:252">
      <c r="A468" s="656"/>
      <c r="B468" s="657"/>
      <c r="C468" s="658"/>
      <c r="D468" s="659"/>
      <c r="E468" s="429"/>
      <c r="F468" s="430"/>
    </row>
    <row r="469" spans="1:252" ht="25">
      <c r="A469" s="660">
        <v>1</v>
      </c>
      <c r="B469" s="661" t="s">
        <v>1715</v>
      </c>
      <c r="C469" s="483"/>
      <c r="D469" s="662"/>
      <c r="E469" s="663"/>
      <c r="F469" s="664"/>
    </row>
    <row r="470" spans="1:252">
      <c r="A470" s="665"/>
      <c r="B470" s="666" t="s">
        <v>1716</v>
      </c>
      <c r="C470" s="667"/>
      <c r="D470" s="668"/>
      <c r="E470" s="669"/>
      <c r="F470" s="670" t="s">
        <v>841</v>
      </c>
    </row>
    <row r="471" spans="1:252">
      <c r="A471" s="665"/>
      <c r="B471" s="671" t="s">
        <v>1717</v>
      </c>
      <c r="C471" s="672" t="s">
        <v>5</v>
      </c>
      <c r="D471" s="673">
        <v>1</v>
      </c>
      <c r="E471" s="674"/>
      <c r="F471" s="675" t="str">
        <f t="shared" ref="F471:F476" si="55">IF(OR(OR(E471=0,E471=""),OR(D471=0,D471="")),"",D471*E471)</f>
        <v/>
      </c>
    </row>
    <row r="472" spans="1:252">
      <c r="A472" s="665"/>
      <c r="B472" s="671" t="s">
        <v>1718</v>
      </c>
      <c r="C472" s="672" t="s">
        <v>5</v>
      </c>
      <c r="D472" s="676">
        <v>2</v>
      </c>
      <c r="E472" s="674"/>
      <c r="F472" s="675" t="str">
        <f t="shared" si="55"/>
        <v/>
      </c>
    </row>
    <row r="473" spans="1:252">
      <c r="A473" s="665"/>
      <c r="B473" s="671" t="s">
        <v>1719</v>
      </c>
      <c r="C473" s="672" t="s">
        <v>5</v>
      </c>
      <c r="D473" s="673">
        <v>1</v>
      </c>
      <c r="E473" s="674"/>
      <c r="F473" s="675" t="str">
        <f t="shared" si="55"/>
        <v/>
      </c>
    </row>
    <row r="474" spans="1:252" ht="18.75" customHeight="1">
      <c r="A474" s="665"/>
      <c r="B474" s="671" t="s">
        <v>1720</v>
      </c>
      <c r="C474" s="672" t="s">
        <v>5</v>
      </c>
      <c r="D474" s="673">
        <v>1</v>
      </c>
      <c r="E474" s="674"/>
      <c r="F474" s="675" t="str">
        <f t="shared" si="55"/>
        <v/>
      </c>
    </row>
    <row r="475" spans="1:252">
      <c r="A475" s="665"/>
      <c r="B475" s="671" t="s">
        <v>1721</v>
      </c>
      <c r="C475" s="672" t="s">
        <v>5</v>
      </c>
      <c r="D475" s="676">
        <v>3</v>
      </c>
      <c r="E475" s="674"/>
      <c r="F475" s="675" t="str">
        <f t="shared" si="55"/>
        <v/>
      </c>
    </row>
    <row r="476" spans="1:252">
      <c r="A476" s="665"/>
      <c r="B476" s="671" t="s">
        <v>1722</v>
      </c>
      <c r="C476" s="672" t="s">
        <v>5</v>
      </c>
      <c r="D476" s="673">
        <v>1</v>
      </c>
      <c r="E476" s="674"/>
      <c r="F476" s="675" t="str">
        <f t="shared" si="55"/>
        <v/>
      </c>
    </row>
    <row r="477" spans="1:252">
      <c r="A477" s="665"/>
      <c r="B477" s="671" t="s">
        <v>1723</v>
      </c>
      <c r="C477" s="672" t="s">
        <v>5</v>
      </c>
      <c r="D477" s="676">
        <v>1</v>
      </c>
      <c r="E477" s="677"/>
      <c r="F477" s="678" t="str">
        <f t="shared" ref="F477:F478" si="56">IF(E477&gt;0,E477*D477," ")</f>
        <v xml:space="preserve"> </v>
      </c>
    </row>
    <row r="478" spans="1:252">
      <c r="A478" s="665"/>
      <c r="B478" s="671" t="s">
        <v>1724</v>
      </c>
      <c r="C478" s="672" t="s">
        <v>5</v>
      </c>
      <c r="D478" s="673">
        <v>6</v>
      </c>
      <c r="E478" s="468"/>
      <c r="F478" s="468" t="str">
        <f t="shared" si="56"/>
        <v xml:space="preserve"> </v>
      </c>
    </row>
    <row r="479" spans="1:252">
      <c r="A479" s="665"/>
      <c r="B479" s="671" t="s">
        <v>1725</v>
      </c>
      <c r="C479" s="672" t="s">
        <v>5</v>
      </c>
      <c r="D479" s="676">
        <v>1</v>
      </c>
      <c r="E479" s="679"/>
      <c r="F479" s="675" t="str">
        <f t="shared" ref="F479" si="57">IF(OR(OR(E479=0,E479=""),OR(D479=0,D479="")),"",D479*E479)</f>
        <v/>
      </c>
    </row>
    <row r="480" spans="1:252">
      <c r="A480" s="665"/>
      <c r="B480" s="666" t="s">
        <v>1726</v>
      </c>
      <c r="C480" s="680"/>
      <c r="D480" s="681"/>
      <c r="E480" s="682"/>
      <c r="F480" s="670" t="s">
        <v>841</v>
      </c>
    </row>
    <row r="481" spans="1:255" ht="37.5">
      <c r="A481" s="572"/>
      <c r="B481" s="555" t="s">
        <v>1610</v>
      </c>
      <c r="C481" s="683" t="s">
        <v>1469</v>
      </c>
      <c r="D481" s="684">
        <v>1</v>
      </c>
      <c r="E481" s="679"/>
      <c r="F481" s="685" t="str">
        <f>IF(D481*E481&gt;0,D481*E481,"")</f>
        <v/>
      </c>
      <c r="G481" s="443"/>
      <c r="H481" s="443"/>
      <c r="I481" s="443"/>
      <c r="J481" s="443"/>
      <c r="K481" s="443"/>
      <c r="L481" s="443"/>
      <c r="M481" s="443"/>
      <c r="N481" s="443"/>
      <c r="O481" s="443"/>
      <c r="P481" s="443"/>
      <c r="Q481" s="443"/>
      <c r="R481" s="443"/>
      <c r="S481" s="443"/>
      <c r="T481" s="443"/>
      <c r="U481" s="443"/>
      <c r="V481" s="443"/>
      <c r="W481" s="443"/>
      <c r="X481" s="443"/>
      <c r="Y481" s="443"/>
      <c r="Z481" s="443"/>
      <c r="AA481" s="443"/>
      <c r="AB481" s="443"/>
      <c r="AC481" s="443"/>
      <c r="AD481" s="443"/>
      <c r="AE481" s="443"/>
      <c r="AF481" s="443"/>
      <c r="AG481" s="443"/>
      <c r="AH481" s="443"/>
      <c r="AI481" s="443"/>
      <c r="AJ481" s="443"/>
      <c r="AK481" s="443"/>
      <c r="AL481" s="443"/>
      <c r="AM481" s="443"/>
      <c r="AN481" s="443"/>
      <c r="AO481" s="443"/>
      <c r="AP481" s="443"/>
      <c r="AQ481" s="443"/>
      <c r="AR481" s="443"/>
      <c r="AS481" s="443"/>
      <c r="AT481" s="443"/>
      <c r="AU481" s="443"/>
      <c r="AV481" s="443"/>
      <c r="AW481" s="443"/>
      <c r="AX481" s="443"/>
      <c r="AY481" s="443"/>
      <c r="AZ481" s="443"/>
      <c r="BA481" s="443"/>
      <c r="BB481" s="443"/>
      <c r="BC481" s="443"/>
      <c r="BD481" s="443"/>
      <c r="BE481" s="443"/>
      <c r="BF481" s="443"/>
      <c r="BG481" s="443"/>
      <c r="BH481" s="443"/>
      <c r="BI481" s="443"/>
      <c r="BJ481" s="443"/>
      <c r="BK481" s="443"/>
      <c r="BL481" s="443"/>
      <c r="BM481" s="443"/>
      <c r="BN481" s="443"/>
      <c r="BO481" s="443"/>
      <c r="BP481" s="443"/>
      <c r="BQ481" s="443"/>
      <c r="BR481" s="443"/>
      <c r="BS481" s="443"/>
      <c r="BT481" s="443"/>
      <c r="BU481" s="443"/>
      <c r="BV481" s="443"/>
      <c r="BW481" s="443"/>
      <c r="BX481" s="443"/>
      <c r="BY481" s="443"/>
      <c r="BZ481" s="443"/>
      <c r="CA481" s="443"/>
      <c r="CB481" s="443"/>
      <c r="CC481" s="443"/>
      <c r="CD481" s="443"/>
      <c r="CE481" s="443"/>
      <c r="CF481" s="443"/>
      <c r="CG481" s="443"/>
      <c r="CH481" s="443"/>
      <c r="CI481" s="443"/>
      <c r="CJ481" s="443"/>
      <c r="CK481" s="443"/>
      <c r="CL481" s="443"/>
      <c r="CM481" s="443"/>
      <c r="CN481" s="443"/>
      <c r="CO481" s="443"/>
      <c r="CP481" s="443"/>
      <c r="CQ481" s="443"/>
      <c r="CR481" s="443"/>
      <c r="CS481" s="443"/>
      <c r="CT481" s="443"/>
      <c r="CU481" s="443"/>
      <c r="CV481" s="443"/>
      <c r="CW481" s="443"/>
      <c r="CX481" s="443"/>
      <c r="CY481" s="443"/>
      <c r="CZ481" s="443"/>
      <c r="DA481" s="443"/>
      <c r="DB481" s="443"/>
      <c r="DC481" s="443"/>
      <c r="DD481" s="443"/>
      <c r="DE481" s="443"/>
      <c r="DF481" s="443"/>
      <c r="DG481" s="443"/>
      <c r="DH481" s="443"/>
      <c r="DI481" s="443"/>
      <c r="DJ481" s="443"/>
      <c r="DK481" s="443"/>
      <c r="DL481" s="443"/>
      <c r="DM481" s="443"/>
      <c r="DN481" s="443"/>
      <c r="DO481" s="443"/>
      <c r="DP481" s="443"/>
      <c r="DQ481" s="443"/>
      <c r="DR481" s="443"/>
      <c r="DS481" s="443"/>
      <c r="DT481" s="443"/>
      <c r="DU481" s="443"/>
      <c r="DV481" s="443"/>
      <c r="DW481" s="443"/>
      <c r="DX481" s="443"/>
      <c r="DY481" s="443"/>
      <c r="DZ481" s="443"/>
      <c r="EA481" s="443"/>
      <c r="EB481" s="443"/>
      <c r="EC481" s="443"/>
      <c r="ED481" s="443"/>
      <c r="EE481" s="443"/>
      <c r="EF481" s="443"/>
      <c r="EG481" s="443"/>
      <c r="EH481" s="443"/>
      <c r="EI481" s="443"/>
      <c r="EJ481" s="443"/>
      <c r="EK481" s="443"/>
      <c r="EL481" s="443"/>
      <c r="EM481" s="443"/>
      <c r="EN481" s="443"/>
      <c r="EO481" s="443"/>
      <c r="EP481" s="443"/>
      <c r="EQ481" s="443"/>
      <c r="ER481" s="443"/>
      <c r="ES481" s="443"/>
      <c r="ET481" s="443"/>
      <c r="EU481" s="443"/>
      <c r="EV481" s="443"/>
      <c r="EW481" s="443"/>
      <c r="EX481" s="443"/>
      <c r="EY481" s="443"/>
      <c r="EZ481" s="443"/>
      <c r="FA481" s="443"/>
      <c r="FB481" s="443"/>
      <c r="FC481" s="443"/>
      <c r="FD481" s="443"/>
      <c r="FE481" s="443"/>
      <c r="FF481" s="443"/>
      <c r="FG481" s="443"/>
      <c r="FH481" s="443"/>
      <c r="FI481" s="443"/>
      <c r="FJ481" s="443"/>
      <c r="FK481" s="443"/>
      <c r="FL481" s="443"/>
      <c r="FM481" s="443"/>
      <c r="FN481" s="443"/>
      <c r="FO481" s="443"/>
      <c r="FP481" s="443"/>
      <c r="FQ481" s="443"/>
      <c r="FR481" s="443"/>
      <c r="FS481" s="443"/>
      <c r="FT481" s="443"/>
      <c r="FU481" s="443"/>
      <c r="FV481" s="443"/>
      <c r="FW481" s="443"/>
      <c r="FX481" s="443"/>
      <c r="FY481" s="443"/>
      <c r="FZ481" s="443"/>
      <c r="GA481" s="443"/>
      <c r="GB481" s="443"/>
      <c r="GC481" s="443"/>
      <c r="GD481" s="443"/>
      <c r="GE481" s="443"/>
      <c r="GF481" s="443"/>
      <c r="GG481" s="443"/>
      <c r="GH481" s="443"/>
      <c r="GI481" s="443"/>
      <c r="GJ481" s="443"/>
      <c r="GK481" s="443"/>
      <c r="GL481" s="443"/>
      <c r="GM481" s="443"/>
      <c r="GN481" s="443"/>
      <c r="GO481" s="443"/>
      <c r="GP481" s="443"/>
      <c r="GQ481" s="443"/>
      <c r="GR481" s="443"/>
      <c r="GS481" s="443"/>
      <c r="GT481" s="443"/>
      <c r="GU481" s="443"/>
      <c r="GV481" s="443"/>
      <c r="GW481" s="443"/>
      <c r="GX481" s="443"/>
      <c r="GY481" s="443"/>
      <c r="GZ481" s="443"/>
      <c r="HA481" s="443"/>
      <c r="HB481" s="443"/>
      <c r="HC481" s="443"/>
      <c r="HD481" s="443"/>
      <c r="HE481" s="443"/>
      <c r="HF481" s="443"/>
      <c r="HG481" s="443"/>
      <c r="HH481" s="443"/>
      <c r="HI481" s="443"/>
      <c r="HJ481" s="443"/>
      <c r="HK481" s="443"/>
      <c r="HL481" s="443"/>
      <c r="HM481" s="443"/>
      <c r="HN481" s="443"/>
      <c r="HO481" s="443"/>
      <c r="HP481" s="443"/>
      <c r="HQ481" s="443"/>
      <c r="HR481" s="443"/>
      <c r="HS481" s="443"/>
      <c r="HT481" s="443"/>
      <c r="HU481" s="443"/>
      <c r="HV481" s="443"/>
      <c r="HW481" s="443"/>
      <c r="HX481" s="443"/>
      <c r="HY481" s="443"/>
      <c r="HZ481" s="443"/>
      <c r="IA481" s="443"/>
      <c r="IB481" s="443"/>
      <c r="IC481" s="443"/>
      <c r="ID481" s="443"/>
      <c r="IE481" s="443"/>
      <c r="IF481" s="443"/>
      <c r="IG481" s="443"/>
      <c r="IH481" s="443"/>
      <c r="II481" s="443"/>
      <c r="IJ481" s="443"/>
      <c r="IK481" s="443"/>
      <c r="IL481" s="443"/>
      <c r="IM481" s="443"/>
      <c r="IN481" s="443"/>
      <c r="IO481" s="443"/>
      <c r="IP481" s="443"/>
      <c r="IQ481" s="443"/>
      <c r="IR481" s="443"/>
      <c r="IS481" s="443"/>
      <c r="IT481" s="443"/>
      <c r="IU481" s="443"/>
    </row>
    <row r="482" spans="1:255">
      <c r="A482" s="665"/>
      <c r="B482" s="671" t="s">
        <v>1727</v>
      </c>
      <c r="C482" s="672" t="s">
        <v>5</v>
      </c>
      <c r="D482" s="673">
        <v>1</v>
      </c>
      <c r="E482" s="674"/>
      <c r="F482" s="675" t="str">
        <f t="shared" ref="F482:F486" si="58">IF(OR(OR(E482=0,E482=""),OR(D482=0,D482="")),"",D482*E482)</f>
        <v/>
      </c>
    </row>
    <row r="483" spans="1:255">
      <c r="A483" s="665"/>
      <c r="B483" s="666" t="s">
        <v>1728</v>
      </c>
      <c r="C483" s="680"/>
      <c r="D483" s="681"/>
      <c r="E483" s="682"/>
      <c r="F483" s="670" t="s">
        <v>841</v>
      </c>
    </row>
    <row r="484" spans="1:255">
      <c r="A484" s="453"/>
      <c r="B484" s="686" t="s">
        <v>1729</v>
      </c>
      <c r="C484" s="687" t="s">
        <v>1579</v>
      </c>
      <c r="D484" s="688">
        <v>300</v>
      </c>
      <c r="E484" s="679"/>
      <c r="F484" s="675" t="str">
        <f t="shared" si="58"/>
        <v/>
      </c>
    </row>
    <row r="485" spans="1:255">
      <c r="A485" s="453"/>
      <c r="B485" s="686" t="s">
        <v>1730</v>
      </c>
      <c r="C485" s="687" t="s">
        <v>1579</v>
      </c>
      <c r="D485" s="688">
        <v>30</v>
      </c>
      <c r="E485" s="679"/>
      <c r="F485" s="675" t="str">
        <f t="shared" si="58"/>
        <v/>
      </c>
    </row>
    <row r="486" spans="1:255" ht="50">
      <c r="A486" s="453"/>
      <c r="B486" s="525" t="s">
        <v>1587</v>
      </c>
      <c r="C486" s="687" t="s">
        <v>1579</v>
      </c>
      <c r="D486" s="688">
        <v>300</v>
      </c>
      <c r="E486" s="679"/>
      <c r="F486" s="675" t="str">
        <f t="shared" si="58"/>
        <v/>
      </c>
    </row>
    <row r="487" spans="1:255">
      <c r="A487" s="665"/>
      <c r="B487" s="666" t="s">
        <v>1731</v>
      </c>
      <c r="C487" s="689"/>
      <c r="D487" s="690"/>
      <c r="E487" s="463"/>
      <c r="F487" s="458"/>
    </row>
    <row r="488" spans="1:255">
      <c r="A488" s="665"/>
      <c r="B488" s="691" t="s">
        <v>1732</v>
      </c>
      <c r="C488" s="692" t="s">
        <v>5</v>
      </c>
      <c r="D488" s="684">
        <v>12</v>
      </c>
      <c r="E488" s="693"/>
      <c r="F488" s="685" t="str">
        <f t="shared" ref="F488:F489" si="59">IF(D488*E488&gt;0,D488*E488,"")</f>
        <v/>
      </c>
    </row>
    <row r="489" spans="1:255">
      <c r="A489" s="665"/>
      <c r="B489" s="671" t="s">
        <v>1733</v>
      </c>
      <c r="C489" s="672" t="s">
        <v>5</v>
      </c>
      <c r="D489" s="673">
        <v>12</v>
      </c>
      <c r="E489" s="674"/>
      <c r="F489" s="685" t="str">
        <f t="shared" si="59"/>
        <v/>
      </c>
    </row>
    <row r="490" spans="1:255">
      <c r="A490" s="459"/>
      <c r="B490" s="577"/>
      <c r="C490" s="694"/>
      <c r="D490" s="695"/>
      <c r="E490" s="696"/>
      <c r="F490" s="697"/>
      <c r="G490" s="698"/>
    </row>
    <row r="491" spans="1:255" ht="25">
      <c r="A491" s="660">
        <v>2</v>
      </c>
      <c r="B491" s="661" t="s">
        <v>1734</v>
      </c>
      <c r="C491" s="483"/>
      <c r="D491" s="662"/>
      <c r="E491" s="663"/>
      <c r="F491" s="664"/>
    </row>
    <row r="492" spans="1:255" ht="25">
      <c r="A492" s="665"/>
      <c r="B492" s="666" t="s">
        <v>1735</v>
      </c>
      <c r="C492" s="667"/>
      <c r="D492" s="668"/>
      <c r="E492" s="669"/>
      <c r="F492" s="670" t="s">
        <v>841</v>
      </c>
    </row>
    <row r="493" spans="1:255">
      <c r="A493" s="665"/>
      <c r="B493" s="671" t="s">
        <v>1717</v>
      </c>
      <c r="C493" s="672" t="s">
        <v>5</v>
      </c>
      <c r="D493" s="673">
        <f>D471</f>
        <v>1</v>
      </c>
      <c r="E493" s="674"/>
      <c r="F493" s="675" t="str">
        <f t="shared" ref="F493:F498" si="60">IF(OR(OR(E493=0,E493=""),OR(D493=0,D493="")),"",D493*E493)</f>
        <v/>
      </c>
    </row>
    <row r="494" spans="1:255">
      <c r="A494" s="665"/>
      <c r="B494" s="671" t="s">
        <v>1718</v>
      </c>
      <c r="C494" s="672" t="s">
        <v>5</v>
      </c>
      <c r="D494" s="673">
        <f t="shared" ref="D494:D511" si="61">D472</f>
        <v>2</v>
      </c>
      <c r="E494" s="674"/>
      <c r="F494" s="675" t="str">
        <f t="shared" si="60"/>
        <v/>
      </c>
    </row>
    <row r="495" spans="1:255">
      <c r="A495" s="665"/>
      <c r="B495" s="671" t="s">
        <v>1719</v>
      </c>
      <c r="C495" s="672" t="s">
        <v>5</v>
      </c>
      <c r="D495" s="673">
        <f t="shared" si="61"/>
        <v>1</v>
      </c>
      <c r="E495" s="674"/>
      <c r="F495" s="675" t="str">
        <f t="shared" si="60"/>
        <v/>
      </c>
    </row>
    <row r="496" spans="1:255" ht="18.75" customHeight="1">
      <c r="A496" s="665"/>
      <c r="B496" s="671" t="s">
        <v>1720</v>
      </c>
      <c r="C496" s="672" t="s">
        <v>5</v>
      </c>
      <c r="D496" s="673">
        <f t="shared" si="61"/>
        <v>1</v>
      </c>
      <c r="E496" s="674"/>
      <c r="F496" s="675" t="str">
        <f t="shared" si="60"/>
        <v/>
      </c>
    </row>
    <row r="497" spans="1:255">
      <c r="A497" s="665"/>
      <c r="B497" s="671" t="s">
        <v>1721</v>
      </c>
      <c r="C497" s="672" t="s">
        <v>5</v>
      </c>
      <c r="D497" s="673">
        <f t="shared" si="61"/>
        <v>3</v>
      </c>
      <c r="E497" s="674"/>
      <c r="F497" s="675" t="str">
        <f t="shared" si="60"/>
        <v/>
      </c>
    </row>
    <row r="498" spans="1:255">
      <c r="A498" s="665"/>
      <c r="B498" s="671" t="s">
        <v>1722</v>
      </c>
      <c r="C498" s="672" t="s">
        <v>5</v>
      </c>
      <c r="D498" s="673">
        <f t="shared" si="61"/>
        <v>1</v>
      </c>
      <c r="E498" s="674"/>
      <c r="F498" s="675" t="str">
        <f t="shared" si="60"/>
        <v/>
      </c>
    </row>
    <row r="499" spans="1:255">
      <c r="A499" s="665"/>
      <c r="B499" s="671" t="s">
        <v>1723</v>
      </c>
      <c r="C499" s="672" t="s">
        <v>5</v>
      </c>
      <c r="D499" s="673">
        <f t="shared" si="61"/>
        <v>1</v>
      </c>
      <c r="E499" s="674"/>
      <c r="F499" s="678" t="str">
        <f t="shared" ref="F499:F500" si="62">IF(E499&gt;0,E499*D499," ")</f>
        <v xml:space="preserve"> </v>
      </c>
    </row>
    <row r="500" spans="1:255">
      <c r="A500" s="665"/>
      <c r="B500" s="671" t="s">
        <v>1724</v>
      </c>
      <c r="C500" s="672" t="s">
        <v>5</v>
      </c>
      <c r="D500" s="673">
        <f t="shared" si="61"/>
        <v>6</v>
      </c>
      <c r="E500" s="674"/>
      <c r="F500" s="468" t="str">
        <f t="shared" si="62"/>
        <v xml:space="preserve"> </v>
      </c>
    </row>
    <row r="501" spans="1:255">
      <c r="A501" s="665"/>
      <c r="B501" s="671" t="s">
        <v>1725</v>
      </c>
      <c r="C501" s="672" t="s">
        <v>5</v>
      </c>
      <c r="D501" s="673">
        <f t="shared" si="61"/>
        <v>1</v>
      </c>
      <c r="E501" s="674"/>
      <c r="F501" s="675" t="str">
        <f t="shared" ref="F501" si="63">IF(OR(OR(E501=0,E501=""),OR(D501=0,D501="")),"",D501*E501)</f>
        <v/>
      </c>
    </row>
    <row r="502" spans="1:255">
      <c r="A502" s="665"/>
      <c r="B502" s="666" t="s">
        <v>1736</v>
      </c>
      <c r="C502" s="680"/>
      <c r="D502" s="673"/>
      <c r="E502" s="674"/>
      <c r="F502" s="670" t="s">
        <v>841</v>
      </c>
    </row>
    <row r="503" spans="1:255" ht="37.5">
      <c r="A503" s="572"/>
      <c r="B503" s="555" t="s">
        <v>1610</v>
      </c>
      <c r="C503" s="683" t="s">
        <v>1469</v>
      </c>
      <c r="D503" s="673">
        <f t="shared" si="61"/>
        <v>1</v>
      </c>
      <c r="E503" s="674"/>
      <c r="F503" s="685" t="str">
        <f>IF(D503*E503&gt;0,D503*E503,"")</f>
        <v/>
      </c>
      <c r="G503" s="443"/>
      <c r="H503" s="443"/>
      <c r="I503" s="443"/>
      <c r="J503" s="443"/>
      <c r="K503" s="443"/>
      <c r="L503" s="443"/>
      <c r="M503" s="443"/>
      <c r="N503" s="443"/>
      <c r="O503" s="443"/>
      <c r="P503" s="443"/>
      <c r="Q503" s="443"/>
      <c r="R503" s="443"/>
      <c r="S503" s="443"/>
      <c r="T503" s="443"/>
      <c r="U503" s="443"/>
      <c r="V503" s="443"/>
      <c r="W503" s="443"/>
      <c r="X503" s="443"/>
      <c r="Y503" s="443"/>
      <c r="Z503" s="443"/>
      <c r="AA503" s="443"/>
      <c r="AB503" s="443"/>
      <c r="AC503" s="443"/>
      <c r="AD503" s="443"/>
      <c r="AE503" s="443"/>
      <c r="AF503" s="443"/>
      <c r="AG503" s="443"/>
      <c r="AH503" s="443"/>
      <c r="AI503" s="443"/>
      <c r="AJ503" s="443"/>
      <c r="AK503" s="443"/>
      <c r="AL503" s="443"/>
      <c r="AM503" s="443"/>
      <c r="AN503" s="443"/>
      <c r="AO503" s="443"/>
      <c r="AP503" s="443"/>
      <c r="AQ503" s="443"/>
      <c r="AR503" s="443"/>
      <c r="AS503" s="443"/>
      <c r="AT503" s="443"/>
      <c r="AU503" s="443"/>
      <c r="AV503" s="443"/>
      <c r="AW503" s="443"/>
      <c r="AX503" s="443"/>
      <c r="AY503" s="443"/>
      <c r="AZ503" s="443"/>
      <c r="BA503" s="443"/>
      <c r="BB503" s="443"/>
      <c r="BC503" s="443"/>
      <c r="BD503" s="443"/>
      <c r="BE503" s="443"/>
      <c r="BF503" s="443"/>
      <c r="BG503" s="443"/>
      <c r="BH503" s="443"/>
      <c r="BI503" s="443"/>
      <c r="BJ503" s="443"/>
      <c r="BK503" s="443"/>
      <c r="BL503" s="443"/>
      <c r="BM503" s="443"/>
      <c r="BN503" s="443"/>
      <c r="BO503" s="443"/>
      <c r="BP503" s="443"/>
      <c r="BQ503" s="443"/>
      <c r="BR503" s="443"/>
      <c r="BS503" s="443"/>
      <c r="BT503" s="443"/>
      <c r="BU503" s="443"/>
      <c r="BV503" s="443"/>
      <c r="BW503" s="443"/>
      <c r="BX503" s="443"/>
      <c r="BY503" s="443"/>
      <c r="BZ503" s="443"/>
      <c r="CA503" s="443"/>
      <c r="CB503" s="443"/>
      <c r="CC503" s="443"/>
      <c r="CD503" s="443"/>
      <c r="CE503" s="443"/>
      <c r="CF503" s="443"/>
      <c r="CG503" s="443"/>
      <c r="CH503" s="443"/>
      <c r="CI503" s="443"/>
      <c r="CJ503" s="443"/>
      <c r="CK503" s="443"/>
      <c r="CL503" s="443"/>
      <c r="CM503" s="443"/>
      <c r="CN503" s="443"/>
      <c r="CO503" s="443"/>
      <c r="CP503" s="443"/>
      <c r="CQ503" s="443"/>
      <c r="CR503" s="443"/>
      <c r="CS503" s="443"/>
      <c r="CT503" s="443"/>
      <c r="CU503" s="443"/>
      <c r="CV503" s="443"/>
      <c r="CW503" s="443"/>
      <c r="CX503" s="443"/>
      <c r="CY503" s="443"/>
      <c r="CZ503" s="443"/>
      <c r="DA503" s="443"/>
      <c r="DB503" s="443"/>
      <c r="DC503" s="443"/>
      <c r="DD503" s="443"/>
      <c r="DE503" s="443"/>
      <c r="DF503" s="443"/>
      <c r="DG503" s="443"/>
      <c r="DH503" s="443"/>
      <c r="DI503" s="443"/>
      <c r="DJ503" s="443"/>
      <c r="DK503" s="443"/>
      <c r="DL503" s="443"/>
      <c r="DM503" s="443"/>
      <c r="DN503" s="443"/>
      <c r="DO503" s="443"/>
      <c r="DP503" s="443"/>
      <c r="DQ503" s="443"/>
      <c r="DR503" s="443"/>
      <c r="DS503" s="443"/>
      <c r="DT503" s="443"/>
      <c r="DU503" s="443"/>
      <c r="DV503" s="443"/>
      <c r="DW503" s="443"/>
      <c r="DX503" s="443"/>
      <c r="DY503" s="443"/>
      <c r="DZ503" s="443"/>
      <c r="EA503" s="443"/>
      <c r="EB503" s="443"/>
      <c r="EC503" s="443"/>
      <c r="ED503" s="443"/>
      <c r="EE503" s="443"/>
      <c r="EF503" s="443"/>
      <c r="EG503" s="443"/>
      <c r="EH503" s="443"/>
      <c r="EI503" s="443"/>
      <c r="EJ503" s="443"/>
      <c r="EK503" s="443"/>
      <c r="EL503" s="443"/>
      <c r="EM503" s="443"/>
      <c r="EN503" s="443"/>
      <c r="EO503" s="443"/>
      <c r="EP503" s="443"/>
      <c r="EQ503" s="443"/>
      <c r="ER503" s="443"/>
      <c r="ES503" s="443"/>
      <c r="ET503" s="443"/>
      <c r="EU503" s="443"/>
      <c r="EV503" s="443"/>
      <c r="EW503" s="443"/>
      <c r="EX503" s="443"/>
      <c r="EY503" s="443"/>
      <c r="EZ503" s="443"/>
      <c r="FA503" s="443"/>
      <c r="FB503" s="443"/>
      <c r="FC503" s="443"/>
      <c r="FD503" s="443"/>
      <c r="FE503" s="443"/>
      <c r="FF503" s="443"/>
      <c r="FG503" s="443"/>
      <c r="FH503" s="443"/>
      <c r="FI503" s="443"/>
      <c r="FJ503" s="443"/>
      <c r="FK503" s="443"/>
      <c r="FL503" s="443"/>
      <c r="FM503" s="443"/>
      <c r="FN503" s="443"/>
      <c r="FO503" s="443"/>
      <c r="FP503" s="443"/>
      <c r="FQ503" s="443"/>
      <c r="FR503" s="443"/>
      <c r="FS503" s="443"/>
      <c r="FT503" s="443"/>
      <c r="FU503" s="443"/>
      <c r="FV503" s="443"/>
      <c r="FW503" s="443"/>
      <c r="FX503" s="443"/>
      <c r="FY503" s="443"/>
      <c r="FZ503" s="443"/>
      <c r="GA503" s="443"/>
      <c r="GB503" s="443"/>
      <c r="GC503" s="443"/>
      <c r="GD503" s="443"/>
      <c r="GE503" s="443"/>
      <c r="GF503" s="443"/>
      <c r="GG503" s="443"/>
      <c r="GH503" s="443"/>
      <c r="GI503" s="443"/>
      <c r="GJ503" s="443"/>
      <c r="GK503" s="443"/>
      <c r="GL503" s="443"/>
      <c r="GM503" s="443"/>
      <c r="GN503" s="443"/>
      <c r="GO503" s="443"/>
      <c r="GP503" s="443"/>
      <c r="GQ503" s="443"/>
      <c r="GR503" s="443"/>
      <c r="GS503" s="443"/>
      <c r="GT503" s="443"/>
      <c r="GU503" s="443"/>
      <c r="GV503" s="443"/>
      <c r="GW503" s="443"/>
      <c r="GX503" s="443"/>
      <c r="GY503" s="443"/>
      <c r="GZ503" s="443"/>
      <c r="HA503" s="443"/>
      <c r="HB503" s="443"/>
      <c r="HC503" s="443"/>
      <c r="HD503" s="443"/>
      <c r="HE503" s="443"/>
      <c r="HF503" s="443"/>
      <c r="HG503" s="443"/>
      <c r="HH503" s="443"/>
      <c r="HI503" s="443"/>
      <c r="HJ503" s="443"/>
      <c r="HK503" s="443"/>
      <c r="HL503" s="443"/>
      <c r="HM503" s="443"/>
      <c r="HN503" s="443"/>
      <c r="HO503" s="443"/>
      <c r="HP503" s="443"/>
      <c r="HQ503" s="443"/>
      <c r="HR503" s="443"/>
      <c r="HS503" s="443"/>
      <c r="HT503" s="443"/>
      <c r="HU503" s="443"/>
      <c r="HV503" s="443"/>
      <c r="HW503" s="443"/>
      <c r="HX503" s="443"/>
      <c r="HY503" s="443"/>
      <c r="HZ503" s="443"/>
      <c r="IA503" s="443"/>
      <c r="IB503" s="443"/>
      <c r="IC503" s="443"/>
      <c r="ID503" s="443"/>
      <c r="IE503" s="443"/>
      <c r="IF503" s="443"/>
      <c r="IG503" s="443"/>
      <c r="IH503" s="443"/>
      <c r="II503" s="443"/>
      <c r="IJ503" s="443"/>
      <c r="IK503" s="443"/>
      <c r="IL503" s="443"/>
      <c r="IM503" s="443"/>
      <c r="IN503" s="443"/>
      <c r="IO503" s="443"/>
      <c r="IP503" s="443"/>
      <c r="IQ503" s="443"/>
      <c r="IR503" s="443"/>
      <c r="IS503" s="443"/>
      <c r="IT503" s="443"/>
      <c r="IU503" s="443"/>
    </row>
    <row r="504" spans="1:255">
      <c r="A504" s="665"/>
      <c r="B504" s="671" t="s">
        <v>1727</v>
      </c>
      <c r="C504" s="672" t="s">
        <v>5</v>
      </c>
      <c r="D504" s="673">
        <f t="shared" si="61"/>
        <v>1</v>
      </c>
      <c r="E504" s="674"/>
      <c r="F504" s="675" t="str">
        <f t="shared" ref="F504" si="64">IF(OR(OR(E504=0,E504=""),OR(D504=0,D504="")),"",D504*E504)</f>
        <v/>
      </c>
    </row>
    <row r="505" spans="1:255">
      <c r="A505" s="665"/>
      <c r="B505" s="666" t="s">
        <v>1737</v>
      </c>
      <c r="C505" s="680"/>
      <c r="D505" s="673">
        <f t="shared" si="61"/>
        <v>0</v>
      </c>
      <c r="E505" s="674"/>
      <c r="F505" s="670" t="s">
        <v>841</v>
      </c>
    </row>
    <row r="506" spans="1:255">
      <c r="A506" s="453"/>
      <c r="B506" s="686" t="s">
        <v>1729</v>
      </c>
      <c r="C506" s="687" t="s">
        <v>1579</v>
      </c>
      <c r="D506" s="673">
        <f t="shared" si="61"/>
        <v>300</v>
      </c>
      <c r="E506" s="674"/>
      <c r="F506" s="675" t="str">
        <f t="shared" ref="F506:F508" si="65">IF(OR(OR(E506=0,E506=""),OR(D506=0,D506="")),"",D506*E506)</f>
        <v/>
      </c>
    </row>
    <row r="507" spans="1:255">
      <c r="A507" s="453"/>
      <c r="B507" s="686" t="s">
        <v>1730</v>
      </c>
      <c r="C507" s="687" t="s">
        <v>1579</v>
      </c>
      <c r="D507" s="673">
        <f t="shared" si="61"/>
        <v>30</v>
      </c>
      <c r="E507" s="674"/>
      <c r="F507" s="675" t="str">
        <f t="shared" si="65"/>
        <v/>
      </c>
    </row>
    <row r="508" spans="1:255" ht="50">
      <c r="A508" s="453"/>
      <c r="B508" s="525" t="s">
        <v>1587</v>
      </c>
      <c r="C508" s="687" t="s">
        <v>1579</v>
      </c>
      <c r="D508" s="673">
        <f t="shared" si="61"/>
        <v>300</v>
      </c>
      <c r="E508" s="674"/>
      <c r="F508" s="675" t="str">
        <f t="shared" si="65"/>
        <v/>
      </c>
    </row>
    <row r="509" spans="1:255" ht="25">
      <c r="A509" s="665"/>
      <c r="B509" s="666" t="s">
        <v>1738</v>
      </c>
      <c r="C509" s="689"/>
      <c r="D509" s="673"/>
      <c r="E509" s="674"/>
      <c r="F509" s="458"/>
    </row>
    <row r="510" spans="1:255">
      <c r="A510" s="665"/>
      <c r="B510" s="691" t="s">
        <v>1732</v>
      </c>
      <c r="C510" s="692" t="s">
        <v>5</v>
      </c>
      <c r="D510" s="673">
        <f t="shared" si="61"/>
        <v>12</v>
      </c>
      <c r="E510" s="674"/>
      <c r="F510" s="685" t="str">
        <f t="shared" ref="F510:F511" si="66">IF(D510*E510&gt;0,D510*E510,"")</f>
        <v/>
      </c>
    </row>
    <row r="511" spans="1:255">
      <c r="A511" s="665"/>
      <c r="B511" s="671" t="s">
        <v>1733</v>
      </c>
      <c r="C511" s="672" t="s">
        <v>5</v>
      </c>
      <c r="D511" s="673">
        <f t="shared" si="61"/>
        <v>12</v>
      </c>
      <c r="E511" s="674"/>
      <c r="F511" s="685" t="str">
        <f t="shared" si="66"/>
        <v/>
      </c>
    </row>
    <row r="512" spans="1:255">
      <c r="A512" s="699"/>
      <c r="B512" s="700" t="s">
        <v>1739</v>
      </c>
      <c r="C512" s="701"/>
      <c r="D512" s="702"/>
      <c r="E512" s="677"/>
      <c r="F512" s="703"/>
    </row>
    <row r="513" spans="1:253">
      <c r="A513" s="459"/>
      <c r="B513" s="577"/>
      <c r="C513" s="694"/>
      <c r="D513" s="695"/>
      <c r="E513" s="696"/>
      <c r="F513" s="697"/>
      <c r="G513" s="698"/>
    </row>
    <row r="514" spans="1:253" ht="37.5">
      <c r="A514" s="704">
        <v>3</v>
      </c>
      <c r="B514" s="705" t="s">
        <v>1740</v>
      </c>
      <c r="C514" s="706"/>
      <c r="D514" s="707"/>
      <c r="E514" s="502"/>
      <c r="F514" s="436"/>
    </row>
    <row r="515" spans="1:253" ht="62.5">
      <c r="A515" s="708"/>
      <c r="B515" s="709" t="s">
        <v>1741</v>
      </c>
      <c r="C515" s="710" t="s">
        <v>5</v>
      </c>
      <c r="D515" s="711">
        <v>1</v>
      </c>
      <c r="E515" s="468"/>
      <c r="F515" s="448">
        <f>D515*E515</f>
        <v>0</v>
      </c>
    </row>
    <row r="516" spans="1:253">
      <c r="A516" s="708"/>
      <c r="B516" s="712" t="s">
        <v>1742</v>
      </c>
      <c r="C516" s="710" t="s">
        <v>5</v>
      </c>
      <c r="D516" s="713">
        <v>4</v>
      </c>
      <c r="E516" s="468"/>
      <c r="F516" s="448">
        <f t="shared" ref="F516:F517" si="67">D516*E516</f>
        <v>0</v>
      </c>
    </row>
    <row r="517" spans="1:253" ht="37.5">
      <c r="A517" s="714"/>
      <c r="B517" s="715" t="s">
        <v>1743</v>
      </c>
      <c r="C517" s="716" t="s">
        <v>1469</v>
      </c>
      <c r="D517" s="717" t="s">
        <v>1744</v>
      </c>
      <c r="E517" s="468"/>
      <c r="F517" s="448">
        <f t="shared" si="67"/>
        <v>0</v>
      </c>
    </row>
    <row r="518" spans="1:253" ht="37.5">
      <c r="A518" s="718"/>
      <c r="B518" s="719" t="s">
        <v>1745</v>
      </c>
      <c r="C518" s="706"/>
      <c r="D518" s="707"/>
      <c r="E518" s="502"/>
      <c r="F518" s="436"/>
    </row>
    <row r="519" spans="1:253" ht="14">
      <c r="A519" s="720"/>
      <c r="B519" s="721"/>
      <c r="C519" s="706"/>
      <c r="D519" s="707"/>
      <c r="E519" s="502"/>
      <c r="F519" s="436"/>
    </row>
    <row r="520" spans="1:253" ht="37.5">
      <c r="A520" s="704">
        <v>4</v>
      </c>
      <c r="B520" s="705" t="s">
        <v>1746</v>
      </c>
      <c r="C520" s="716" t="s">
        <v>1469</v>
      </c>
      <c r="D520" s="717">
        <v>16</v>
      </c>
      <c r="E520" s="468">
        <f>SUM(F515:F517)</f>
        <v>0</v>
      </c>
      <c r="F520" s="448">
        <f t="shared" ref="F520" si="68">D520*E520</f>
        <v>0</v>
      </c>
    </row>
    <row r="521" spans="1:253" ht="14">
      <c r="A521" s="720"/>
      <c r="B521" s="721"/>
      <c r="C521" s="706"/>
      <c r="D521" s="707"/>
      <c r="E521" s="502"/>
      <c r="F521" s="436"/>
    </row>
    <row r="522" spans="1:253" ht="25">
      <c r="A522" s="509">
        <v>5</v>
      </c>
      <c r="B522" s="516" t="s">
        <v>1747</v>
      </c>
      <c r="C522" s="706"/>
      <c r="D522" s="707"/>
      <c r="E522" s="502"/>
      <c r="F522" s="436"/>
    </row>
    <row r="523" spans="1:253" ht="37.5">
      <c r="A523" s="509"/>
      <c r="B523" s="510" t="s">
        <v>1576</v>
      </c>
      <c r="C523" s="511"/>
      <c r="D523" s="512"/>
      <c r="E523" s="513"/>
      <c r="F523" s="514"/>
      <c r="G523" s="443"/>
      <c r="H523" s="443"/>
      <c r="I523" s="443"/>
      <c r="J523" s="443"/>
      <c r="K523" s="443"/>
      <c r="L523" s="515"/>
      <c r="M523" s="515"/>
      <c r="N523" s="515"/>
      <c r="O523" s="515"/>
      <c r="P523" s="515"/>
      <c r="Q523" s="515"/>
      <c r="R523" s="515"/>
      <c r="S523" s="515"/>
      <c r="T523" s="515"/>
      <c r="U523" s="515"/>
      <c r="V523" s="515"/>
      <c r="W523" s="515"/>
      <c r="X523" s="515"/>
      <c r="Y523" s="515"/>
      <c r="Z523" s="515"/>
      <c r="AA523" s="515"/>
      <c r="AB523" s="515"/>
      <c r="AC523" s="515"/>
      <c r="AD523" s="515"/>
      <c r="AE523" s="515"/>
      <c r="AF523" s="515"/>
      <c r="AG523" s="515"/>
      <c r="AH523" s="515"/>
      <c r="AI523" s="515"/>
      <c r="AJ523" s="515"/>
      <c r="AK523" s="515"/>
      <c r="AL523" s="515"/>
      <c r="AM523" s="515"/>
      <c r="AN523" s="515"/>
      <c r="AO523" s="515"/>
      <c r="AP523" s="515"/>
      <c r="AQ523" s="515"/>
      <c r="AR523" s="515"/>
      <c r="AS523" s="515"/>
      <c r="AT523" s="515"/>
      <c r="AU523" s="515"/>
      <c r="AV523" s="515"/>
      <c r="AW523" s="515"/>
      <c r="AX523" s="515"/>
      <c r="AY523" s="515"/>
      <c r="AZ523" s="515"/>
      <c r="BA523" s="515"/>
      <c r="BB523" s="515"/>
      <c r="BC523" s="515"/>
      <c r="BD523" s="515"/>
      <c r="BE523" s="515"/>
      <c r="BF523" s="515"/>
      <c r="BG523" s="515"/>
      <c r="BH523" s="515"/>
      <c r="BI523" s="515"/>
      <c r="BJ523" s="515"/>
      <c r="BK523" s="515"/>
      <c r="BL523" s="515"/>
      <c r="BM523" s="515"/>
      <c r="BN523" s="515"/>
      <c r="BO523" s="515"/>
      <c r="BP523" s="515"/>
      <c r="BQ523" s="515"/>
      <c r="BR523" s="515"/>
      <c r="BS523" s="515"/>
      <c r="BT523" s="515"/>
      <c r="BU523" s="515"/>
      <c r="BV523" s="515"/>
      <c r="BW523" s="515"/>
      <c r="BX523" s="515"/>
      <c r="BY523" s="515"/>
      <c r="BZ523" s="515"/>
      <c r="CA523" s="515"/>
      <c r="CB523" s="515"/>
      <c r="CC523" s="515"/>
      <c r="CD523" s="515"/>
      <c r="CE523" s="515"/>
      <c r="CF523" s="515"/>
      <c r="CG523" s="515"/>
      <c r="CH523" s="515"/>
      <c r="CI523" s="515"/>
      <c r="CJ523" s="515"/>
      <c r="CK523" s="515"/>
      <c r="CL523" s="515"/>
      <c r="CM523" s="515"/>
      <c r="CN523" s="515"/>
      <c r="CO523" s="515"/>
      <c r="CP523" s="515"/>
      <c r="CQ523" s="515"/>
      <c r="CR523" s="515"/>
      <c r="CS523" s="515"/>
      <c r="CT523" s="515"/>
      <c r="CU523" s="515"/>
      <c r="CV523" s="515"/>
      <c r="CW523" s="515"/>
      <c r="CX523" s="515"/>
      <c r="CY523" s="515"/>
      <c r="CZ523" s="515"/>
      <c r="DA523" s="515"/>
      <c r="DB523" s="515"/>
      <c r="DC523" s="515"/>
      <c r="DD523" s="515"/>
      <c r="DE523" s="515"/>
      <c r="DF523" s="515"/>
      <c r="DG523" s="515"/>
      <c r="DH523" s="515"/>
      <c r="DI523" s="515"/>
      <c r="DJ523" s="515"/>
      <c r="DK523" s="515"/>
      <c r="DL523" s="515"/>
      <c r="DM523" s="515"/>
      <c r="DN523" s="515"/>
      <c r="DO523" s="515"/>
      <c r="DP523" s="515"/>
      <c r="DQ523" s="515"/>
      <c r="DR523" s="515"/>
      <c r="DS523" s="515"/>
      <c r="DT523" s="515"/>
      <c r="DU523" s="515"/>
      <c r="DV523" s="515"/>
      <c r="DW523" s="515"/>
      <c r="DX523" s="515"/>
      <c r="DY523" s="515"/>
      <c r="DZ523" s="515"/>
      <c r="EA523" s="515"/>
      <c r="EB523" s="515"/>
      <c r="EC523" s="515"/>
      <c r="ED523" s="515"/>
      <c r="EE523" s="515"/>
      <c r="EF523" s="515"/>
      <c r="EG523" s="515"/>
      <c r="EH523" s="515"/>
      <c r="EI523" s="515"/>
      <c r="EJ523" s="515"/>
      <c r="EK523" s="515"/>
      <c r="EL523" s="515"/>
      <c r="EM523" s="515"/>
      <c r="EN523" s="515"/>
      <c r="EO523" s="515"/>
      <c r="EP523" s="515"/>
      <c r="EQ523" s="515"/>
      <c r="ER523" s="515"/>
      <c r="ES523" s="515"/>
      <c r="ET523" s="515"/>
      <c r="EU523" s="515"/>
      <c r="EV523" s="515"/>
      <c r="EW523" s="515"/>
      <c r="EX523" s="515"/>
      <c r="EY523" s="515"/>
      <c r="EZ523" s="515"/>
      <c r="FA523" s="515"/>
      <c r="FB523" s="515"/>
      <c r="FC523" s="515"/>
      <c r="FD523" s="515"/>
      <c r="FE523" s="515"/>
      <c r="FF523" s="515"/>
      <c r="FG523" s="515"/>
      <c r="FH523" s="515"/>
      <c r="FI523" s="515"/>
      <c r="FJ523" s="515"/>
      <c r="FK523" s="515"/>
      <c r="FL523" s="515"/>
      <c r="FM523" s="515"/>
      <c r="FN523" s="515"/>
      <c r="FO523" s="515"/>
      <c r="FP523" s="515"/>
      <c r="FQ523" s="515"/>
      <c r="FR523" s="515"/>
      <c r="FS523" s="515"/>
      <c r="FT523" s="515"/>
      <c r="FU523" s="515"/>
      <c r="FV523" s="515"/>
      <c r="FW523" s="515"/>
      <c r="FX523" s="515"/>
      <c r="FY523" s="515"/>
      <c r="FZ523" s="515"/>
      <c r="GA523" s="515"/>
      <c r="GB523" s="515"/>
      <c r="GC523" s="515"/>
      <c r="GD523" s="515"/>
      <c r="GE523" s="515"/>
      <c r="GF523" s="515"/>
      <c r="GG523" s="515"/>
      <c r="GH523" s="515"/>
      <c r="GI523" s="515"/>
      <c r="GJ523" s="515"/>
      <c r="GK523" s="515"/>
      <c r="GL523" s="515"/>
      <c r="GM523" s="515"/>
      <c r="GN523" s="515"/>
      <c r="GO523" s="515"/>
      <c r="GP523" s="515"/>
      <c r="GQ523" s="515"/>
      <c r="GR523" s="515"/>
      <c r="GS523" s="515"/>
      <c r="GT523" s="515"/>
      <c r="GU523" s="515"/>
      <c r="GV523" s="515"/>
      <c r="GW523" s="515"/>
      <c r="GX523" s="515"/>
      <c r="GY523" s="515"/>
      <c r="GZ523" s="515"/>
      <c r="HA523" s="515"/>
      <c r="HB523" s="515"/>
      <c r="HC523" s="515"/>
      <c r="HD523" s="515"/>
      <c r="HE523" s="515"/>
      <c r="HF523" s="515"/>
      <c r="HG523" s="515"/>
      <c r="HH523" s="515"/>
      <c r="HI523" s="515"/>
      <c r="HJ523" s="515"/>
      <c r="HK523" s="515"/>
      <c r="HL523" s="515"/>
      <c r="HM523" s="515"/>
      <c r="HN523" s="515"/>
      <c r="HO523" s="515"/>
      <c r="HP523" s="515"/>
      <c r="HQ523" s="515"/>
      <c r="HR523" s="515"/>
      <c r="HS523" s="515"/>
      <c r="HT523" s="515"/>
      <c r="HU523" s="515"/>
      <c r="HV523" s="515"/>
      <c r="HW523" s="515"/>
      <c r="HX523" s="515"/>
      <c r="HY523" s="515"/>
      <c r="HZ523" s="515"/>
      <c r="IA523" s="515"/>
      <c r="IB523" s="515"/>
      <c r="IC523" s="515"/>
      <c r="ID523" s="515"/>
      <c r="IE523" s="515"/>
      <c r="IF523" s="515"/>
      <c r="IG523" s="515"/>
      <c r="IH523" s="515"/>
      <c r="II523" s="515"/>
      <c r="IJ523" s="515"/>
      <c r="IK523" s="515"/>
      <c r="IL523" s="515"/>
      <c r="IM523" s="515"/>
      <c r="IN523" s="515"/>
      <c r="IO523" s="515"/>
      <c r="IP523" s="515"/>
      <c r="IQ523" s="515"/>
      <c r="IR523" s="515"/>
      <c r="IS523" s="515"/>
    </row>
    <row r="524" spans="1:253" ht="13">
      <c r="A524" s="509"/>
      <c r="B524" s="516" t="s">
        <v>1577</v>
      </c>
      <c r="C524" s="517"/>
      <c r="D524" s="518"/>
      <c r="E524" s="513"/>
      <c r="F524" s="514"/>
      <c r="G524" s="443"/>
      <c r="H524" s="443"/>
      <c r="I524" s="443"/>
      <c r="J524" s="443"/>
      <c r="K524" s="443"/>
      <c r="L524" s="515"/>
      <c r="M524" s="515"/>
      <c r="N524" s="515"/>
      <c r="O524" s="515"/>
      <c r="P524" s="515"/>
      <c r="Q524" s="515"/>
      <c r="R524" s="515"/>
      <c r="S524" s="515"/>
      <c r="T524" s="515"/>
      <c r="U524" s="515"/>
      <c r="V524" s="515"/>
      <c r="W524" s="515"/>
      <c r="X524" s="515"/>
      <c r="Y524" s="515"/>
      <c r="Z524" s="515"/>
      <c r="AA524" s="515"/>
      <c r="AB524" s="515"/>
      <c r="AC524" s="515"/>
      <c r="AD524" s="515"/>
      <c r="AE524" s="515"/>
      <c r="AF524" s="515"/>
      <c r="AG524" s="515"/>
      <c r="AH524" s="515"/>
      <c r="AI524" s="515"/>
      <c r="AJ524" s="515"/>
      <c r="AK524" s="515"/>
      <c r="AL524" s="515"/>
      <c r="AM524" s="515"/>
      <c r="AN524" s="515"/>
      <c r="AO524" s="515"/>
      <c r="AP524" s="515"/>
      <c r="AQ524" s="515"/>
      <c r="AR524" s="515"/>
      <c r="AS524" s="515"/>
      <c r="AT524" s="515"/>
      <c r="AU524" s="515"/>
      <c r="AV524" s="515"/>
      <c r="AW524" s="515"/>
      <c r="AX524" s="515"/>
      <c r="AY524" s="515"/>
      <c r="AZ524" s="515"/>
      <c r="BA524" s="515"/>
      <c r="BB524" s="515"/>
      <c r="BC524" s="515"/>
      <c r="BD524" s="515"/>
      <c r="BE524" s="515"/>
      <c r="BF524" s="515"/>
      <c r="BG524" s="515"/>
      <c r="BH524" s="515"/>
      <c r="BI524" s="515"/>
      <c r="BJ524" s="515"/>
      <c r="BK524" s="515"/>
      <c r="BL524" s="515"/>
      <c r="BM524" s="515"/>
      <c r="BN524" s="515"/>
      <c r="BO524" s="515"/>
      <c r="BP524" s="515"/>
      <c r="BQ524" s="515"/>
      <c r="BR524" s="515"/>
      <c r="BS524" s="515"/>
      <c r="BT524" s="515"/>
      <c r="BU524" s="515"/>
      <c r="BV524" s="515"/>
      <c r="BW524" s="515"/>
      <c r="BX524" s="515"/>
      <c r="BY524" s="515"/>
      <c r="BZ524" s="515"/>
      <c r="CA524" s="515"/>
      <c r="CB524" s="515"/>
      <c r="CC524" s="515"/>
      <c r="CD524" s="515"/>
      <c r="CE524" s="515"/>
      <c r="CF524" s="515"/>
      <c r="CG524" s="515"/>
      <c r="CH524" s="515"/>
      <c r="CI524" s="515"/>
      <c r="CJ524" s="515"/>
      <c r="CK524" s="515"/>
      <c r="CL524" s="515"/>
      <c r="CM524" s="515"/>
      <c r="CN524" s="515"/>
      <c r="CO524" s="515"/>
      <c r="CP524" s="515"/>
      <c r="CQ524" s="515"/>
      <c r="CR524" s="515"/>
      <c r="CS524" s="515"/>
      <c r="CT524" s="515"/>
      <c r="CU524" s="515"/>
      <c r="CV524" s="515"/>
      <c r="CW524" s="515"/>
      <c r="CX524" s="515"/>
      <c r="CY524" s="515"/>
      <c r="CZ524" s="515"/>
      <c r="DA524" s="515"/>
      <c r="DB524" s="515"/>
      <c r="DC524" s="515"/>
      <c r="DD524" s="515"/>
      <c r="DE524" s="515"/>
      <c r="DF524" s="515"/>
      <c r="DG524" s="515"/>
      <c r="DH524" s="515"/>
      <c r="DI524" s="515"/>
      <c r="DJ524" s="515"/>
      <c r="DK524" s="515"/>
      <c r="DL524" s="515"/>
      <c r="DM524" s="515"/>
      <c r="DN524" s="515"/>
      <c r="DO524" s="515"/>
      <c r="DP524" s="515"/>
      <c r="DQ524" s="515"/>
      <c r="DR524" s="515"/>
      <c r="DS524" s="515"/>
      <c r="DT524" s="515"/>
      <c r="DU524" s="515"/>
      <c r="DV524" s="515"/>
      <c r="DW524" s="515"/>
      <c r="DX524" s="515"/>
      <c r="DY524" s="515"/>
      <c r="DZ524" s="515"/>
      <c r="EA524" s="515"/>
      <c r="EB524" s="515"/>
      <c r="EC524" s="515"/>
      <c r="ED524" s="515"/>
      <c r="EE524" s="515"/>
      <c r="EF524" s="515"/>
      <c r="EG524" s="515"/>
      <c r="EH524" s="515"/>
      <c r="EI524" s="515"/>
      <c r="EJ524" s="515"/>
      <c r="EK524" s="515"/>
      <c r="EL524" s="515"/>
      <c r="EM524" s="515"/>
      <c r="EN524" s="515"/>
      <c r="EO524" s="515"/>
      <c r="EP524" s="515"/>
      <c r="EQ524" s="515"/>
      <c r="ER524" s="515"/>
      <c r="ES524" s="515"/>
      <c r="ET524" s="515"/>
      <c r="EU524" s="515"/>
      <c r="EV524" s="515"/>
      <c r="EW524" s="515"/>
      <c r="EX524" s="515"/>
      <c r="EY524" s="515"/>
      <c r="EZ524" s="515"/>
      <c r="FA524" s="515"/>
      <c r="FB524" s="515"/>
      <c r="FC524" s="515"/>
      <c r="FD524" s="515"/>
      <c r="FE524" s="515"/>
      <c r="FF524" s="515"/>
      <c r="FG524" s="515"/>
      <c r="FH524" s="515"/>
      <c r="FI524" s="515"/>
      <c r="FJ524" s="515"/>
      <c r="FK524" s="515"/>
      <c r="FL524" s="515"/>
      <c r="FM524" s="515"/>
      <c r="FN524" s="515"/>
      <c r="FO524" s="515"/>
      <c r="FP524" s="515"/>
      <c r="FQ524" s="515"/>
      <c r="FR524" s="515"/>
      <c r="FS524" s="515"/>
      <c r="FT524" s="515"/>
      <c r="FU524" s="515"/>
      <c r="FV524" s="515"/>
      <c r="FW524" s="515"/>
      <c r="FX524" s="515"/>
      <c r="FY524" s="515"/>
      <c r="FZ524" s="515"/>
      <c r="GA524" s="515"/>
      <c r="GB524" s="515"/>
      <c r="GC524" s="515"/>
      <c r="GD524" s="515"/>
      <c r="GE524" s="515"/>
      <c r="GF524" s="515"/>
      <c r="GG524" s="515"/>
      <c r="GH524" s="515"/>
      <c r="GI524" s="515"/>
      <c r="GJ524" s="515"/>
      <c r="GK524" s="515"/>
      <c r="GL524" s="515"/>
      <c r="GM524" s="515"/>
      <c r="GN524" s="515"/>
      <c r="GO524" s="515"/>
      <c r="GP524" s="515"/>
      <c r="GQ524" s="515"/>
      <c r="GR524" s="515"/>
      <c r="GS524" s="515"/>
      <c r="GT524" s="515"/>
      <c r="GU524" s="515"/>
      <c r="GV524" s="515"/>
      <c r="GW524" s="515"/>
      <c r="GX524" s="515"/>
      <c r="GY524" s="515"/>
      <c r="GZ524" s="515"/>
      <c r="HA524" s="515"/>
      <c r="HB524" s="515"/>
      <c r="HC524" s="515"/>
      <c r="HD524" s="515"/>
      <c r="HE524" s="515"/>
      <c r="HF524" s="515"/>
      <c r="HG524" s="515"/>
      <c r="HH524" s="515"/>
      <c r="HI524" s="515"/>
      <c r="HJ524" s="515"/>
      <c r="HK524" s="515"/>
      <c r="HL524" s="515"/>
      <c r="HM524" s="515"/>
      <c r="HN524" s="515"/>
      <c r="HO524" s="515"/>
      <c r="HP524" s="515"/>
      <c r="HQ524" s="515"/>
      <c r="HR524" s="515"/>
      <c r="HS524" s="515"/>
      <c r="HT524" s="515"/>
      <c r="HU524" s="515"/>
      <c r="HV524" s="515"/>
      <c r="HW524" s="515"/>
      <c r="HX524" s="515"/>
      <c r="HY524" s="515"/>
      <c r="HZ524" s="515"/>
      <c r="IA524" s="515"/>
      <c r="IB524" s="515"/>
      <c r="IC524" s="515"/>
      <c r="ID524" s="515"/>
      <c r="IE524" s="515"/>
      <c r="IF524" s="515"/>
      <c r="IG524" s="515"/>
      <c r="IH524" s="515"/>
      <c r="II524" s="515"/>
      <c r="IJ524" s="515"/>
      <c r="IK524" s="515"/>
      <c r="IL524" s="515"/>
      <c r="IM524" s="515"/>
      <c r="IN524" s="515"/>
      <c r="IO524" s="515"/>
      <c r="IP524" s="515"/>
      <c r="IQ524" s="515"/>
      <c r="IR524" s="515"/>
      <c r="IS524" s="515"/>
    </row>
    <row r="525" spans="1:253" ht="37.5">
      <c r="A525" s="519"/>
      <c r="B525" s="525" t="s">
        <v>1581</v>
      </c>
      <c r="C525" s="521" t="s">
        <v>1579</v>
      </c>
      <c r="D525" s="522">
        <v>200</v>
      </c>
      <c r="E525" s="448"/>
      <c r="F525" s="448">
        <f t="shared" ref="F525:F526" si="69">D525*E525</f>
        <v>0</v>
      </c>
    </row>
    <row r="526" spans="1:253" ht="37.5">
      <c r="A526" s="519"/>
      <c r="B526" s="525" t="s">
        <v>1580</v>
      </c>
      <c r="C526" s="521" t="s">
        <v>1579</v>
      </c>
      <c r="D526" s="522">
        <v>1500</v>
      </c>
      <c r="E526" s="448"/>
      <c r="F526" s="448">
        <f t="shared" si="69"/>
        <v>0</v>
      </c>
    </row>
    <row r="527" spans="1:253" ht="25">
      <c r="A527" s="509"/>
      <c r="B527" s="516" t="s">
        <v>1583</v>
      </c>
      <c r="C527" s="524"/>
      <c r="D527" s="506"/>
      <c r="E527" s="513"/>
      <c r="F527" s="514"/>
    </row>
    <row r="528" spans="1:253" ht="37.5">
      <c r="A528" s="509"/>
      <c r="B528" s="510" t="s">
        <v>1584</v>
      </c>
      <c r="C528" s="511"/>
      <c r="D528" s="512"/>
      <c r="E528" s="513"/>
      <c r="F528" s="514"/>
      <c r="G528" s="443"/>
      <c r="H528" s="443"/>
      <c r="I528" s="443"/>
      <c r="J528" s="443"/>
      <c r="K528" s="443"/>
      <c r="L528" s="515"/>
      <c r="M528" s="515"/>
      <c r="N528" s="515"/>
      <c r="O528" s="515"/>
      <c r="P528" s="515"/>
      <c r="Q528" s="515"/>
      <c r="R528" s="515"/>
      <c r="S528" s="515"/>
      <c r="T528" s="515"/>
      <c r="U528" s="515"/>
      <c r="V528" s="515"/>
      <c r="W528" s="515"/>
      <c r="X528" s="515"/>
      <c r="Y528" s="515"/>
      <c r="Z528" s="515"/>
      <c r="AA528" s="515"/>
      <c r="AB528" s="515"/>
      <c r="AC528" s="515"/>
      <c r="AD528" s="515"/>
      <c r="AE528" s="515"/>
      <c r="AF528" s="515"/>
      <c r="AG528" s="515"/>
      <c r="AH528" s="515"/>
      <c r="AI528" s="515"/>
      <c r="AJ528" s="515"/>
      <c r="AK528" s="515"/>
      <c r="AL528" s="515"/>
      <c r="AM528" s="515"/>
      <c r="AN528" s="515"/>
      <c r="AO528" s="515"/>
      <c r="AP528" s="515"/>
      <c r="AQ528" s="515"/>
      <c r="AR528" s="515"/>
      <c r="AS528" s="515"/>
      <c r="AT528" s="515"/>
      <c r="AU528" s="515"/>
      <c r="AV528" s="515"/>
      <c r="AW528" s="515"/>
      <c r="AX528" s="515"/>
      <c r="AY528" s="515"/>
      <c r="AZ528" s="515"/>
      <c r="BA528" s="515"/>
      <c r="BB528" s="515"/>
      <c r="BC528" s="515"/>
      <c r="BD528" s="515"/>
      <c r="BE528" s="515"/>
      <c r="BF528" s="515"/>
      <c r="BG528" s="515"/>
      <c r="BH528" s="515"/>
      <c r="BI528" s="515"/>
      <c r="BJ528" s="515"/>
      <c r="BK528" s="515"/>
      <c r="BL528" s="515"/>
      <c r="BM528" s="515"/>
      <c r="BN528" s="515"/>
      <c r="BO528" s="515"/>
      <c r="BP528" s="515"/>
      <c r="BQ528" s="515"/>
      <c r="BR528" s="515"/>
      <c r="BS528" s="515"/>
      <c r="BT528" s="515"/>
      <c r="BU528" s="515"/>
      <c r="BV528" s="515"/>
      <c r="BW528" s="515"/>
      <c r="BX528" s="515"/>
      <c r="BY528" s="515"/>
      <c r="BZ528" s="515"/>
      <c r="CA528" s="515"/>
      <c r="CB528" s="515"/>
      <c r="CC528" s="515"/>
      <c r="CD528" s="515"/>
      <c r="CE528" s="515"/>
      <c r="CF528" s="515"/>
      <c r="CG528" s="515"/>
      <c r="CH528" s="515"/>
      <c r="CI528" s="515"/>
      <c r="CJ528" s="515"/>
      <c r="CK528" s="515"/>
      <c r="CL528" s="515"/>
      <c r="CM528" s="515"/>
      <c r="CN528" s="515"/>
      <c r="CO528" s="515"/>
      <c r="CP528" s="515"/>
      <c r="CQ528" s="515"/>
      <c r="CR528" s="515"/>
      <c r="CS528" s="515"/>
      <c r="CT528" s="515"/>
      <c r="CU528" s="515"/>
      <c r="CV528" s="515"/>
      <c r="CW528" s="515"/>
      <c r="CX528" s="515"/>
      <c r="CY528" s="515"/>
      <c r="CZ528" s="515"/>
      <c r="DA528" s="515"/>
      <c r="DB528" s="515"/>
      <c r="DC528" s="515"/>
      <c r="DD528" s="515"/>
      <c r="DE528" s="515"/>
      <c r="DF528" s="515"/>
      <c r="DG528" s="515"/>
      <c r="DH528" s="515"/>
      <c r="DI528" s="515"/>
      <c r="DJ528" s="515"/>
      <c r="DK528" s="515"/>
      <c r="DL528" s="515"/>
      <c r="DM528" s="515"/>
      <c r="DN528" s="515"/>
      <c r="DO528" s="515"/>
      <c r="DP528" s="515"/>
      <c r="DQ528" s="515"/>
      <c r="DR528" s="515"/>
      <c r="DS528" s="515"/>
      <c r="DT528" s="515"/>
      <c r="DU528" s="515"/>
      <c r="DV528" s="515"/>
      <c r="DW528" s="515"/>
      <c r="DX528" s="515"/>
      <c r="DY528" s="515"/>
      <c r="DZ528" s="515"/>
      <c r="EA528" s="515"/>
      <c r="EB528" s="515"/>
      <c r="EC528" s="515"/>
      <c r="ED528" s="515"/>
      <c r="EE528" s="515"/>
      <c r="EF528" s="515"/>
      <c r="EG528" s="515"/>
      <c r="EH528" s="515"/>
      <c r="EI528" s="515"/>
      <c r="EJ528" s="515"/>
      <c r="EK528" s="515"/>
      <c r="EL528" s="515"/>
      <c r="EM528" s="515"/>
      <c r="EN528" s="515"/>
      <c r="EO528" s="515"/>
      <c r="EP528" s="515"/>
      <c r="EQ528" s="515"/>
      <c r="ER528" s="515"/>
      <c r="ES528" s="515"/>
      <c r="ET528" s="515"/>
      <c r="EU528" s="515"/>
      <c r="EV528" s="515"/>
      <c r="EW528" s="515"/>
      <c r="EX528" s="515"/>
      <c r="EY528" s="515"/>
      <c r="EZ528" s="515"/>
      <c r="FA528" s="515"/>
      <c r="FB528" s="515"/>
      <c r="FC528" s="515"/>
      <c r="FD528" s="515"/>
      <c r="FE528" s="515"/>
      <c r="FF528" s="515"/>
      <c r="FG528" s="515"/>
      <c r="FH528" s="515"/>
      <c r="FI528" s="515"/>
      <c r="FJ528" s="515"/>
      <c r="FK528" s="515"/>
      <c r="FL528" s="515"/>
      <c r="FM528" s="515"/>
      <c r="FN528" s="515"/>
      <c r="FO528" s="515"/>
      <c r="FP528" s="515"/>
      <c r="FQ528" s="515"/>
      <c r="FR528" s="515"/>
      <c r="FS528" s="515"/>
      <c r="FT528" s="515"/>
      <c r="FU528" s="515"/>
      <c r="FV528" s="515"/>
      <c r="FW528" s="515"/>
      <c r="FX528" s="515"/>
      <c r="FY528" s="515"/>
      <c r="FZ528" s="515"/>
      <c r="GA528" s="515"/>
      <c r="GB528" s="515"/>
      <c r="GC528" s="515"/>
      <c r="GD528" s="515"/>
      <c r="GE528" s="515"/>
      <c r="GF528" s="515"/>
      <c r="GG528" s="515"/>
      <c r="GH528" s="515"/>
      <c r="GI528" s="515"/>
      <c r="GJ528" s="515"/>
      <c r="GK528" s="515"/>
      <c r="GL528" s="515"/>
      <c r="GM528" s="515"/>
      <c r="GN528" s="515"/>
      <c r="GO528" s="515"/>
      <c r="GP528" s="515"/>
      <c r="GQ528" s="515"/>
      <c r="GR528" s="515"/>
      <c r="GS528" s="515"/>
      <c r="GT528" s="515"/>
      <c r="GU528" s="515"/>
      <c r="GV528" s="515"/>
      <c r="GW528" s="515"/>
      <c r="GX528" s="515"/>
      <c r="GY528" s="515"/>
      <c r="GZ528" s="515"/>
      <c r="HA528" s="515"/>
      <c r="HB528" s="515"/>
      <c r="HC528" s="515"/>
      <c r="HD528" s="515"/>
      <c r="HE528" s="515"/>
      <c r="HF528" s="515"/>
      <c r="HG528" s="515"/>
      <c r="HH528" s="515"/>
      <c r="HI528" s="515"/>
      <c r="HJ528" s="515"/>
      <c r="HK528" s="515"/>
      <c r="HL528" s="515"/>
      <c r="HM528" s="515"/>
      <c r="HN528" s="515"/>
      <c r="HO528" s="515"/>
      <c r="HP528" s="515"/>
      <c r="HQ528" s="515"/>
      <c r="HR528" s="515"/>
      <c r="HS528" s="515"/>
      <c r="HT528" s="515"/>
      <c r="HU528" s="515"/>
      <c r="HV528" s="515"/>
      <c r="HW528" s="515"/>
      <c r="HX528" s="515"/>
      <c r="HY528" s="515"/>
      <c r="HZ528" s="515"/>
      <c r="IA528" s="515"/>
      <c r="IB528" s="515"/>
      <c r="IC528" s="515"/>
      <c r="ID528" s="515"/>
      <c r="IE528" s="515"/>
      <c r="IF528" s="515"/>
      <c r="IG528" s="515"/>
      <c r="IH528" s="515"/>
      <c r="II528" s="515"/>
      <c r="IJ528" s="515"/>
      <c r="IK528" s="515"/>
      <c r="IL528" s="515"/>
      <c r="IM528" s="515"/>
      <c r="IN528" s="515"/>
      <c r="IO528" s="515"/>
      <c r="IP528" s="515"/>
      <c r="IQ528" s="515"/>
      <c r="IR528" s="515"/>
      <c r="IS528" s="515"/>
    </row>
    <row r="529" spans="1:253" ht="13">
      <c r="A529" s="509"/>
      <c r="B529" s="516" t="s">
        <v>1585</v>
      </c>
      <c r="C529" s="517"/>
      <c r="D529" s="518"/>
      <c r="E529" s="513"/>
      <c r="F529" s="514"/>
      <c r="G529" s="443"/>
      <c r="H529" s="443"/>
      <c r="I529" s="443"/>
      <c r="J529" s="443"/>
      <c r="K529" s="443"/>
      <c r="L529" s="515"/>
      <c r="M529" s="515"/>
      <c r="N529" s="515"/>
      <c r="O529" s="515"/>
      <c r="P529" s="515"/>
      <c r="Q529" s="515"/>
      <c r="R529" s="515"/>
      <c r="S529" s="515"/>
      <c r="T529" s="515"/>
      <c r="U529" s="515"/>
      <c r="V529" s="515"/>
      <c r="W529" s="515"/>
      <c r="X529" s="515"/>
      <c r="Y529" s="515"/>
      <c r="Z529" s="515"/>
      <c r="AA529" s="515"/>
      <c r="AB529" s="515"/>
      <c r="AC529" s="515"/>
      <c r="AD529" s="515"/>
      <c r="AE529" s="515"/>
      <c r="AF529" s="515"/>
      <c r="AG529" s="515"/>
      <c r="AH529" s="515"/>
      <c r="AI529" s="515"/>
      <c r="AJ529" s="515"/>
      <c r="AK529" s="515"/>
      <c r="AL529" s="515"/>
      <c r="AM529" s="515"/>
      <c r="AN529" s="515"/>
      <c r="AO529" s="515"/>
      <c r="AP529" s="515"/>
      <c r="AQ529" s="515"/>
      <c r="AR529" s="515"/>
      <c r="AS529" s="515"/>
      <c r="AT529" s="515"/>
      <c r="AU529" s="515"/>
      <c r="AV529" s="515"/>
      <c r="AW529" s="515"/>
      <c r="AX529" s="515"/>
      <c r="AY529" s="515"/>
      <c r="AZ529" s="515"/>
      <c r="BA529" s="515"/>
      <c r="BB529" s="515"/>
      <c r="BC529" s="515"/>
      <c r="BD529" s="515"/>
      <c r="BE529" s="515"/>
      <c r="BF529" s="515"/>
      <c r="BG529" s="515"/>
      <c r="BH529" s="515"/>
      <c r="BI529" s="515"/>
      <c r="BJ529" s="515"/>
      <c r="BK529" s="515"/>
      <c r="BL529" s="515"/>
      <c r="BM529" s="515"/>
      <c r="BN529" s="515"/>
      <c r="BO529" s="515"/>
      <c r="BP529" s="515"/>
      <c r="BQ529" s="515"/>
      <c r="BR529" s="515"/>
      <c r="BS529" s="515"/>
      <c r="BT529" s="515"/>
      <c r="BU529" s="515"/>
      <c r="BV529" s="515"/>
      <c r="BW529" s="515"/>
      <c r="BX529" s="515"/>
      <c r="BY529" s="515"/>
      <c r="BZ529" s="515"/>
      <c r="CA529" s="515"/>
      <c r="CB529" s="515"/>
      <c r="CC529" s="515"/>
      <c r="CD529" s="515"/>
      <c r="CE529" s="515"/>
      <c r="CF529" s="515"/>
      <c r="CG529" s="515"/>
      <c r="CH529" s="515"/>
      <c r="CI529" s="515"/>
      <c r="CJ529" s="515"/>
      <c r="CK529" s="515"/>
      <c r="CL529" s="515"/>
      <c r="CM529" s="515"/>
      <c r="CN529" s="515"/>
      <c r="CO529" s="515"/>
      <c r="CP529" s="515"/>
      <c r="CQ529" s="515"/>
      <c r="CR529" s="515"/>
      <c r="CS529" s="515"/>
      <c r="CT529" s="515"/>
      <c r="CU529" s="515"/>
      <c r="CV529" s="515"/>
      <c r="CW529" s="515"/>
      <c r="CX529" s="515"/>
      <c r="CY529" s="515"/>
      <c r="CZ529" s="515"/>
      <c r="DA529" s="515"/>
      <c r="DB529" s="515"/>
      <c r="DC529" s="515"/>
      <c r="DD529" s="515"/>
      <c r="DE529" s="515"/>
      <c r="DF529" s="515"/>
      <c r="DG529" s="515"/>
      <c r="DH529" s="515"/>
      <c r="DI529" s="515"/>
      <c r="DJ529" s="515"/>
      <c r="DK529" s="515"/>
      <c r="DL529" s="515"/>
      <c r="DM529" s="515"/>
      <c r="DN529" s="515"/>
      <c r="DO529" s="515"/>
      <c r="DP529" s="515"/>
      <c r="DQ529" s="515"/>
      <c r="DR529" s="515"/>
      <c r="DS529" s="515"/>
      <c r="DT529" s="515"/>
      <c r="DU529" s="515"/>
      <c r="DV529" s="515"/>
      <c r="DW529" s="515"/>
      <c r="DX529" s="515"/>
      <c r="DY529" s="515"/>
      <c r="DZ529" s="515"/>
      <c r="EA529" s="515"/>
      <c r="EB529" s="515"/>
      <c r="EC529" s="515"/>
      <c r="ED529" s="515"/>
      <c r="EE529" s="515"/>
      <c r="EF529" s="515"/>
      <c r="EG529" s="515"/>
      <c r="EH529" s="515"/>
      <c r="EI529" s="515"/>
      <c r="EJ529" s="515"/>
      <c r="EK529" s="515"/>
      <c r="EL529" s="515"/>
      <c r="EM529" s="515"/>
      <c r="EN529" s="515"/>
      <c r="EO529" s="515"/>
      <c r="EP529" s="515"/>
      <c r="EQ529" s="515"/>
      <c r="ER529" s="515"/>
      <c r="ES529" s="515"/>
      <c r="ET529" s="515"/>
      <c r="EU529" s="515"/>
      <c r="EV529" s="515"/>
      <c r="EW529" s="515"/>
      <c r="EX529" s="515"/>
      <c r="EY529" s="515"/>
      <c r="EZ529" s="515"/>
      <c r="FA529" s="515"/>
      <c r="FB529" s="515"/>
      <c r="FC529" s="515"/>
      <c r="FD529" s="515"/>
      <c r="FE529" s="515"/>
      <c r="FF529" s="515"/>
      <c r="FG529" s="515"/>
      <c r="FH529" s="515"/>
      <c r="FI529" s="515"/>
      <c r="FJ529" s="515"/>
      <c r="FK529" s="515"/>
      <c r="FL529" s="515"/>
      <c r="FM529" s="515"/>
      <c r="FN529" s="515"/>
      <c r="FO529" s="515"/>
      <c r="FP529" s="515"/>
      <c r="FQ529" s="515"/>
      <c r="FR529" s="515"/>
      <c r="FS529" s="515"/>
      <c r="FT529" s="515"/>
      <c r="FU529" s="515"/>
      <c r="FV529" s="515"/>
      <c r="FW529" s="515"/>
      <c r="FX529" s="515"/>
      <c r="FY529" s="515"/>
      <c r="FZ529" s="515"/>
      <c r="GA529" s="515"/>
      <c r="GB529" s="515"/>
      <c r="GC529" s="515"/>
      <c r="GD529" s="515"/>
      <c r="GE529" s="515"/>
      <c r="GF529" s="515"/>
      <c r="GG529" s="515"/>
      <c r="GH529" s="515"/>
      <c r="GI529" s="515"/>
      <c r="GJ529" s="515"/>
      <c r="GK529" s="515"/>
      <c r="GL529" s="515"/>
      <c r="GM529" s="515"/>
      <c r="GN529" s="515"/>
      <c r="GO529" s="515"/>
      <c r="GP529" s="515"/>
      <c r="GQ529" s="515"/>
      <c r="GR529" s="515"/>
      <c r="GS529" s="515"/>
      <c r="GT529" s="515"/>
      <c r="GU529" s="515"/>
      <c r="GV529" s="515"/>
      <c r="GW529" s="515"/>
      <c r="GX529" s="515"/>
      <c r="GY529" s="515"/>
      <c r="GZ529" s="515"/>
      <c r="HA529" s="515"/>
      <c r="HB529" s="515"/>
      <c r="HC529" s="515"/>
      <c r="HD529" s="515"/>
      <c r="HE529" s="515"/>
      <c r="HF529" s="515"/>
      <c r="HG529" s="515"/>
      <c r="HH529" s="515"/>
      <c r="HI529" s="515"/>
      <c r="HJ529" s="515"/>
      <c r="HK529" s="515"/>
      <c r="HL529" s="515"/>
      <c r="HM529" s="515"/>
      <c r="HN529" s="515"/>
      <c r="HO529" s="515"/>
      <c r="HP529" s="515"/>
      <c r="HQ529" s="515"/>
      <c r="HR529" s="515"/>
      <c r="HS529" s="515"/>
      <c r="HT529" s="515"/>
      <c r="HU529" s="515"/>
      <c r="HV529" s="515"/>
      <c r="HW529" s="515"/>
      <c r="HX529" s="515"/>
      <c r="HY529" s="515"/>
      <c r="HZ529" s="515"/>
      <c r="IA529" s="515"/>
      <c r="IB529" s="515"/>
      <c r="IC529" s="515"/>
      <c r="ID529" s="515"/>
      <c r="IE529" s="515"/>
      <c r="IF529" s="515"/>
      <c r="IG529" s="515"/>
      <c r="IH529" s="515"/>
      <c r="II529" s="515"/>
      <c r="IJ529" s="515"/>
      <c r="IK529" s="515"/>
      <c r="IL529" s="515"/>
      <c r="IM529" s="515"/>
      <c r="IN529" s="515"/>
      <c r="IO529" s="515"/>
      <c r="IP529" s="515"/>
      <c r="IQ529" s="515"/>
      <c r="IR529" s="515"/>
      <c r="IS529" s="515"/>
    </row>
    <row r="530" spans="1:253" ht="50">
      <c r="A530" s="519"/>
      <c r="B530" s="525" t="s">
        <v>1588</v>
      </c>
      <c r="C530" s="521" t="s">
        <v>1579</v>
      </c>
      <c r="D530" s="522">
        <f>D525</f>
        <v>200</v>
      </c>
      <c r="E530" s="448"/>
      <c r="F530" s="448">
        <f t="shared" ref="F530:F531" si="70">D530*E530</f>
        <v>0</v>
      </c>
    </row>
    <row r="531" spans="1:253" ht="50">
      <c r="A531" s="519"/>
      <c r="B531" s="525" t="s">
        <v>1587</v>
      </c>
      <c r="C531" s="521" t="s">
        <v>1579</v>
      </c>
      <c r="D531" s="522">
        <f>D526</f>
        <v>1500</v>
      </c>
      <c r="E531" s="448"/>
      <c r="F531" s="448">
        <f t="shared" si="70"/>
        <v>0</v>
      </c>
    </row>
    <row r="532" spans="1:253" ht="25">
      <c r="A532" s="526"/>
      <c r="B532" s="516" t="s">
        <v>1590</v>
      </c>
      <c r="C532" s="524"/>
      <c r="D532" s="506"/>
      <c r="E532" s="513"/>
      <c r="F532" s="514"/>
    </row>
    <row r="533" spans="1:253" ht="14">
      <c r="A533" s="566"/>
      <c r="B533" s="567"/>
      <c r="C533" s="706"/>
      <c r="D533" s="707"/>
      <c r="E533" s="502"/>
      <c r="F533" s="436"/>
    </row>
    <row r="534" spans="1:253" ht="25">
      <c r="A534" s="532">
        <v>6</v>
      </c>
      <c r="B534" s="533" t="s">
        <v>1748</v>
      </c>
      <c r="C534" s="706"/>
      <c r="D534" s="707"/>
      <c r="E534" s="502"/>
      <c r="F534" s="436"/>
    </row>
    <row r="535" spans="1:253" ht="13">
      <c r="A535" s="509"/>
      <c r="B535" s="516" t="s">
        <v>1749</v>
      </c>
      <c r="C535" s="517"/>
      <c r="D535" s="518"/>
      <c r="E535" s="513"/>
      <c r="F535" s="514"/>
      <c r="G535" s="443"/>
      <c r="H535" s="443"/>
      <c r="I535" s="443"/>
      <c r="J535" s="443"/>
      <c r="K535" s="443"/>
      <c r="L535" s="515"/>
      <c r="M535" s="515"/>
      <c r="N535" s="515"/>
      <c r="O535" s="515"/>
      <c r="P535" s="515"/>
      <c r="Q535" s="515"/>
      <c r="R535" s="515"/>
      <c r="S535" s="515"/>
      <c r="T535" s="515"/>
      <c r="U535" s="515"/>
      <c r="V535" s="515"/>
      <c r="W535" s="515"/>
      <c r="X535" s="515"/>
      <c r="Y535" s="515"/>
      <c r="Z535" s="515"/>
      <c r="AA535" s="515"/>
      <c r="AB535" s="515"/>
      <c r="AC535" s="515"/>
      <c r="AD535" s="515"/>
      <c r="AE535" s="515"/>
      <c r="AF535" s="515"/>
      <c r="AG535" s="515"/>
      <c r="AH535" s="515"/>
      <c r="AI535" s="515"/>
      <c r="AJ535" s="515"/>
      <c r="AK535" s="515"/>
      <c r="AL535" s="515"/>
      <c r="AM535" s="515"/>
      <c r="AN535" s="515"/>
      <c r="AO535" s="515"/>
      <c r="AP535" s="515"/>
      <c r="AQ535" s="515"/>
      <c r="AR535" s="515"/>
      <c r="AS535" s="515"/>
      <c r="AT535" s="515"/>
      <c r="AU535" s="515"/>
      <c r="AV535" s="515"/>
      <c r="AW535" s="515"/>
      <c r="AX535" s="515"/>
      <c r="AY535" s="515"/>
      <c r="AZ535" s="515"/>
      <c r="BA535" s="515"/>
      <c r="BB535" s="515"/>
      <c r="BC535" s="515"/>
      <c r="BD535" s="515"/>
      <c r="BE535" s="515"/>
      <c r="BF535" s="515"/>
      <c r="BG535" s="515"/>
      <c r="BH535" s="515"/>
      <c r="BI535" s="515"/>
      <c r="BJ535" s="515"/>
      <c r="BK535" s="515"/>
      <c r="BL535" s="515"/>
      <c r="BM535" s="515"/>
      <c r="BN535" s="515"/>
      <c r="BO535" s="515"/>
      <c r="BP535" s="515"/>
      <c r="BQ535" s="515"/>
      <c r="BR535" s="515"/>
      <c r="BS535" s="515"/>
      <c r="BT535" s="515"/>
      <c r="BU535" s="515"/>
      <c r="BV535" s="515"/>
      <c r="BW535" s="515"/>
      <c r="BX535" s="515"/>
      <c r="BY535" s="515"/>
      <c r="BZ535" s="515"/>
      <c r="CA535" s="515"/>
      <c r="CB535" s="515"/>
      <c r="CC535" s="515"/>
      <c r="CD535" s="515"/>
      <c r="CE535" s="515"/>
      <c r="CF535" s="515"/>
      <c r="CG535" s="515"/>
      <c r="CH535" s="515"/>
      <c r="CI535" s="515"/>
      <c r="CJ535" s="515"/>
      <c r="CK535" s="515"/>
      <c r="CL535" s="515"/>
      <c r="CM535" s="515"/>
      <c r="CN535" s="515"/>
      <c r="CO535" s="515"/>
      <c r="CP535" s="515"/>
      <c r="CQ535" s="515"/>
      <c r="CR535" s="515"/>
      <c r="CS535" s="515"/>
      <c r="CT535" s="515"/>
      <c r="CU535" s="515"/>
      <c r="CV535" s="515"/>
      <c r="CW535" s="515"/>
      <c r="CX535" s="515"/>
      <c r="CY535" s="515"/>
      <c r="CZ535" s="515"/>
      <c r="DA535" s="515"/>
      <c r="DB535" s="515"/>
      <c r="DC535" s="515"/>
      <c r="DD535" s="515"/>
      <c r="DE535" s="515"/>
      <c r="DF535" s="515"/>
      <c r="DG535" s="515"/>
      <c r="DH535" s="515"/>
      <c r="DI535" s="515"/>
      <c r="DJ535" s="515"/>
      <c r="DK535" s="515"/>
      <c r="DL535" s="515"/>
      <c r="DM535" s="515"/>
      <c r="DN535" s="515"/>
      <c r="DO535" s="515"/>
      <c r="DP535" s="515"/>
      <c r="DQ535" s="515"/>
      <c r="DR535" s="515"/>
      <c r="DS535" s="515"/>
      <c r="DT535" s="515"/>
      <c r="DU535" s="515"/>
      <c r="DV535" s="515"/>
      <c r="DW535" s="515"/>
      <c r="DX535" s="515"/>
      <c r="DY535" s="515"/>
      <c r="DZ535" s="515"/>
      <c r="EA535" s="515"/>
      <c r="EB535" s="515"/>
      <c r="EC535" s="515"/>
      <c r="ED535" s="515"/>
      <c r="EE535" s="515"/>
      <c r="EF535" s="515"/>
      <c r="EG535" s="515"/>
      <c r="EH535" s="515"/>
      <c r="EI535" s="515"/>
      <c r="EJ535" s="515"/>
      <c r="EK535" s="515"/>
      <c r="EL535" s="515"/>
      <c r="EM535" s="515"/>
      <c r="EN535" s="515"/>
      <c r="EO535" s="515"/>
      <c r="EP535" s="515"/>
      <c r="EQ535" s="515"/>
      <c r="ER535" s="515"/>
      <c r="ES535" s="515"/>
      <c r="ET535" s="515"/>
      <c r="EU535" s="515"/>
      <c r="EV535" s="515"/>
      <c r="EW535" s="515"/>
      <c r="EX535" s="515"/>
      <c r="EY535" s="515"/>
      <c r="EZ535" s="515"/>
      <c r="FA535" s="515"/>
      <c r="FB535" s="515"/>
      <c r="FC535" s="515"/>
      <c r="FD535" s="515"/>
      <c r="FE535" s="515"/>
      <c r="FF535" s="515"/>
      <c r="FG535" s="515"/>
      <c r="FH535" s="515"/>
      <c r="FI535" s="515"/>
      <c r="FJ535" s="515"/>
      <c r="FK535" s="515"/>
      <c r="FL535" s="515"/>
      <c r="FM535" s="515"/>
      <c r="FN535" s="515"/>
      <c r="FO535" s="515"/>
      <c r="FP535" s="515"/>
      <c r="FQ535" s="515"/>
      <c r="FR535" s="515"/>
      <c r="FS535" s="515"/>
      <c r="FT535" s="515"/>
      <c r="FU535" s="515"/>
      <c r="FV535" s="515"/>
      <c r="FW535" s="515"/>
      <c r="FX535" s="515"/>
      <c r="FY535" s="515"/>
      <c r="FZ535" s="515"/>
      <c r="GA535" s="515"/>
      <c r="GB535" s="515"/>
      <c r="GC535" s="515"/>
      <c r="GD535" s="515"/>
      <c r="GE535" s="515"/>
      <c r="GF535" s="515"/>
      <c r="GG535" s="515"/>
      <c r="GH535" s="515"/>
      <c r="GI535" s="515"/>
      <c r="GJ535" s="515"/>
      <c r="GK535" s="515"/>
      <c r="GL535" s="515"/>
      <c r="GM535" s="515"/>
      <c r="GN535" s="515"/>
      <c r="GO535" s="515"/>
      <c r="GP535" s="515"/>
      <c r="GQ535" s="515"/>
      <c r="GR535" s="515"/>
      <c r="GS535" s="515"/>
      <c r="GT535" s="515"/>
      <c r="GU535" s="515"/>
      <c r="GV535" s="515"/>
      <c r="GW535" s="515"/>
      <c r="GX535" s="515"/>
      <c r="GY535" s="515"/>
      <c r="GZ535" s="515"/>
      <c r="HA535" s="515"/>
      <c r="HB535" s="515"/>
      <c r="HC535" s="515"/>
      <c r="HD535" s="515"/>
      <c r="HE535" s="515"/>
      <c r="HF535" s="515"/>
      <c r="HG535" s="515"/>
      <c r="HH535" s="515"/>
      <c r="HI535" s="515"/>
      <c r="HJ535" s="515"/>
      <c r="HK535" s="515"/>
      <c r="HL535" s="515"/>
      <c r="HM535" s="515"/>
      <c r="HN535" s="515"/>
      <c r="HO535" s="515"/>
      <c r="HP535" s="515"/>
      <c r="HQ535" s="515"/>
      <c r="HR535" s="515"/>
      <c r="HS535" s="515"/>
      <c r="HT535" s="515"/>
      <c r="HU535" s="515"/>
      <c r="HV535" s="515"/>
      <c r="HW535" s="515"/>
      <c r="HX535" s="515"/>
      <c r="HY535" s="515"/>
      <c r="HZ535" s="515"/>
      <c r="IA535" s="515"/>
      <c r="IB535" s="515"/>
      <c r="IC535" s="515"/>
      <c r="ID535" s="515"/>
      <c r="IE535" s="515"/>
      <c r="IF535" s="515"/>
      <c r="IG535" s="515"/>
      <c r="IH535" s="515"/>
      <c r="II535" s="515"/>
      <c r="IJ535" s="515"/>
      <c r="IK535" s="515"/>
      <c r="IL535" s="515"/>
      <c r="IM535" s="515"/>
      <c r="IN535" s="515"/>
      <c r="IO535" s="515"/>
      <c r="IP535" s="515"/>
      <c r="IQ535" s="515"/>
      <c r="IR535" s="515"/>
      <c r="IS535" s="515"/>
    </row>
    <row r="536" spans="1:253">
      <c r="A536" s="444"/>
      <c r="B536" s="538" t="s">
        <v>1750</v>
      </c>
      <c r="C536" s="539" t="s">
        <v>1579</v>
      </c>
      <c r="D536" s="410">
        <v>400</v>
      </c>
      <c r="E536" s="468"/>
      <c r="F536" s="448">
        <f t="shared" ref="F536:F538" si="71">D536*E536</f>
        <v>0</v>
      </c>
    </row>
    <row r="537" spans="1:253">
      <c r="A537" s="444"/>
      <c r="B537" s="538" t="s">
        <v>1751</v>
      </c>
      <c r="C537" s="539" t="s">
        <v>1579</v>
      </c>
      <c r="D537" s="410">
        <v>2000</v>
      </c>
      <c r="E537" s="468"/>
      <c r="F537" s="448">
        <f t="shared" si="71"/>
        <v>0</v>
      </c>
    </row>
    <row r="538" spans="1:253">
      <c r="A538" s="444"/>
      <c r="B538" s="722" t="s">
        <v>1752</v>
      </c>
      <c r="C538" s="539" t="s">
        <v>1579</v>
      </c>
      <c r="D538" s="410">
        <v>600</v>
      </c>
      <c r="E538" s="468"/>
      <c r="F538" s="448">
        <f t="shared" si="71"/>
        <v>0</v>
      </c>
    </row>
    <row r="539" spans="1:253" ht="13">
      <c r="A539" s="509"/>
      <c r="B539" s="516" t="s">
        <v>1753</v>
      </c>
      <c r="C539" s="517"/>
      <c r="D539" s="518"/>
      <c r="E539" s="513"/>
      <c r="F539" s="514"/>
      <c r="G539" s="443"/>
      <c r="H539" s="443"/>
      <c r="I539" s="443"/>
      <c r="J539" s="443"/>
      <c r="K539" s="443"/>
      <c r="L539" s="515"/>
      <c r="M539" s="515"/>
      <c r="N539" s="515"/>
      <c r="O539" s="515"/>
      <c r="P539" s="515"/>
      <c r="Q539" s="515"/>
      <c r="R539" s="515"/>
      <c r="S539" s="515"/>
      <c r="T539" s="515"/>
      <c r="U539" s="515"/>
      <c r="V539" s="515"/>
      <c r="W539" s="515"/>
      <c r="X539" s="515"/>
      <c r="Y539" s="515"/>
      <c r="Z539" s="515"/>
      <c r="AA539" s="515"/>
      <c r="AB539" s="515"/>
      <c r="AC539" s="515"/>
      <c r="AD539" s="515"/>
      <c r="AE539" s="515"/>
      <c r="AF539" s="515"/>
      <c r="AG539" s="515"/>
      <c r="AH539" s="515"/>
      <c r="AI539" s="515"/>
      <c r="AJ539" s="515"/>
      <c r="AK539" s="515"/>
      <c r="AL539" s="515"/>
      <c r="AM539" s="515"/>
      <c r="AN539" s="515"/>
      <c r="AO539" s="515"/>
      <c r="AP539" s="515"/>
      <c r="AQ539" s="515"/>
      <c r="AR539" s="515"/>
      <c r="AS539" s="515"/>
      <c r="AT539" s="515"/>
      <c r="AU539" s="515"/>
      <c r="AV539" s="515"/>
      <c r="AW539" s="515"/>
      <c r="AX539" s="515"/>
      <c r="AY539" s="515"/>
      <c r="AZ539" s="515"/>
      <c r="BA539" s="515"/>
      <c r="BB539" s="515"/>
      <c r="BC539" s="515"/>
      <c r="BD539" s="515"/>
      <c r="BE539" s="515"/>
      <c r="BF539" s="515"/>
      <c r="BG539" s="515"/>
      <c r="BH539" s="515"/>
      <c r="BI539" s="515"/>
      <c r="BJ539" s="515"/>
      <c r="BK539" s="515"/>
      <c r="BL539" s="515"/>
      <c r="BM539" s="515"/>
      <c r="BN539" s="515"/>
      <c r="BO539" s="515"/>
      <c r="BP539" s="515"/>
      <c r="BQ539" s="515"/>
      <c r="BR539" s="515"/>
      <c r="BS539" s="515"/>
      <c r="BT539" s="515"/>
      <c r="BU539" s="515"/>
      <c r="BV539" s="515"/>
      <c r="BW539" s="515"/>
      <c r="BX539" s="515"/>
      <c r="BY539" s="515"/>
      <c r="BZ539" s="515"/>
      <c r="CA539" s="515"/>
      <c r="CB539" s="515"/>
      <c r="CC539" s="515"/>
      <c r="CD539" s="515"/>
      <c r="CE539" s="515"/>
      <c r="CF539" s="515"/>
      <c r="CG539" s="515"/>
      <c r="CH539" s="515"/>
      <c r="CI539" s="515"/>
      <c r="CJ539" s="515"/>
      <c r="CK539" s="515"/>
      <c r="CL539" s="515"/>
      <c r="CM539" s="515"/>
      <c r="CN539" s="515"/>
      <c r="CO539" s="515"/>
      <c r="CP539" s="515"/>
      <c r="CQ539" s="515"/>
      <c r="CR539" s="515"/>
      <c r="CS539" s="515"/>
      <c r="CT539" s="515"/>
      <c r="CU539" s="515"/>
      <c r="CV539" s="515"/>
      <c r="CW539" s="515"/>
      <c r="CX539" s="515"/>
      <c r="CY539" s="515"/>
      <c r="CZ539" s="515"/>
      <c r="DA539" s="515"/>
      <c r="DB539" s="515"/>
      <c r="DC539" s="515"/>
      <c r="DD539" s="515"/>
      <c r="DE539" s="515"/>
      <c r="DF539" s="515"/>
      <c r="DG539" s="515"/>
      <c r="DH539" s="515"/>
      <c r="DI539" s="515"/>
      <c r="DJ539" s="515"/>
      <c r="DK539" s="515"/>
      <c r="DL539" s="515"/>
      <c r="DM539" s="515"/>
      <c r="DN539" s="515"/>
      <c r="DO539" s="515"/>
      <c r="DP539" s="515"/>
      <c r="DQ539" s="515"/>
      <c r="DR539" s="515"/>
      <c r="DS539" s="515"/>
      <c r="DT539" s="515"/>
      <c r="DU539" s="515"/>
      <c r="DV539" s="515"/>
      <c r="DW539" s="515"/>
      <c r="DX539" s="515"/>
      <c r="DY539" s="515"/>
      <c r="DZ539" s="515"/>
      <c r="EA539" s="515"/>
      <c r="EB539" s="515"/>
      <c r="EC539" s="515"/>
      <c r="ED539" s="515"/>
      <c r="EE539" s="515"/>
      <c r="EF539" s="515"/>
      <c r="EG539" s="515"/>
      <c r="EH539" s="515"/>
      <c r="EI539" s="515"/>
      <c r="EJ539" s="515"/>
      <c r="EK539" s="515"/>
      <c r="EL539" s="515"/>
      <c r="EM539" s="515"/>
      <c r="EN539" s="515"/>
      <c r="EO539" s="515"/>
      <c r="EP539" s="515"/>
      <c r="EQ539" s="515"/>
      <c r="ER539" s="515"/>
      <c r="ES539" s="515"/>
      <c r="ET539" s="515"/>
      <c r="EU539" s="515"/>
      <c r="EV539" s="515"/>
      <c r="EW539" s="515"/>
      <c r="EX539" s="515"/>
      <c r="EY539" s="515"/>
      <c r="EZ539" s="515"/>
      <c r="FA539" s="515"/>
      <c r="FB539" s="515"/>
      <c r="FC539" s="515"/>
      <c r="FD539" s="515"/>
      <c r="FE539" s="515"/>
      <c r="FF539" s="515"/>
      <c r="FG539" s="515"/>
      <c r="FH539" s="515"/>
      <c r="FI539" s="515"/>
      <c r="FJ539" s="515"/>
      <c r="FK539" s="515"/>
      <c r="FL539" s="515"/>
      <c r="FM539" s="515"/>
      <c r="FN539" s="515"/>
      <c r="FO539" s="515"/>
      <c r="FP539" s="515"/>
      <c r="FQ539" s="515"/>
      <c r="FR539" s="515"/>
      <c r="FS539" s="515"/>
      <c r="FT539" s="515"/>
      <c r="FU539" s="515"/>
      <c r="FV539" s="515"/>
      <c r="FW539" s="515"/>
      <c r="FX539" s="515"/>
      <c r="FY539" s="515"/>
      <c r="FZ539" s="515"/>
      <c r="GA539" s="515"/>
      <c r="GB539" s="515"/>
      <c r="GC539" s="515"/>
      <c r="GD539" s="515"/>
      <c r="GE539" s="515"/>
      <c r="GF539" s="515"/>
      <c r="GG539" s="515"/>
      <c r="GH539" s="515"/>
      <c r="GI539" s="515"/>
      <c r="GJ539" s="515"/>
      <c r="GK539" s="515"/>
      <c r="GL539" s="515"/>
      <c r="GM539" s="515"/>
      <c r="GN539" s="515"/>
      <c r="GO539" s="515"/>
      <c r="GP539" s="515"/>
      <c r="GQ539" s="515"/>
      <c r="GR539" s="515"/>
      <c r="GS539" s="515"/>
      <c r="GT539" s="515"/>
      <c r="GU539" s="515"/>
      <c r="GV539" s="515"/>
      <c r="GW539" s="515"/>
      <c r="GX539" s="515"/>
      <c r="GY539" s="515"/>
      <c r="GZ539" s="515"/>
      <c r="HA539" s="515"/>
      <c r="HB539" s="515"/>
      <c r="HC539" s="515"/>
      <c r="HD539" s="515"/>
      <c r="HE539" s="515"/>
      <c r="HF539" s="515"/>
      <c r="HG539" s="515"/>
      <c r="HH539" s="515"/>
      <c r="HI539" s="515"/>
      <c r="HJ539" s="515"/>
      <c r="HK539" s="515"/>
      <c r="HL539" s="515"/>
      <c r="HM539" s="515"/>
      <c r="HN539" s="515"/>
      <c r="HO539" s="515"/>
      <c r="HP539" s="515"/>
      <c r="HQ539" s="515"/>
      <c r="HR539" s="515"/>
      <c r="HS539" s="515"/>
      <c r="HT539" s="515"/>
      <c r="HU539" s="515"/>
      <c r="HV539" s="515"/>
      <c r="HW539" s="515"/>
      <c r="HX539" s="515"/>
      <c r="HY539" s="515"/>
      <c r="HZ539" s="515"/>
      <c r="IA539" s="515"/>
      <c r="IB539" s="515"/>
      <c r="IC539" s="515"/>
      <c r="ID539" s="515"/>
      <c r="IE539" s="515"/>
      <c r="IF539" s="515"/>
      <c r="IG539" s="515"/>
      <c r="IH539" s="515"/>
      <c r="II539" s="515"/>
      <c r="IJ539" s="515"/>
      <c r="IK539" s="515"/>
      <c r="IL539" s="515"/>
      <c r="IM539" s="515"/>
      <c r="IN539" s="515"/>
      <c r="IO539" s="515"/>
      <c r="IP539" s="515"/>
      <c r="IQ539" s="515"/>
      <c r="IR539" s="515"/>
      <c r="IS539" s="515"/>
    </row>
    <row r="540" spans="1:253">
      <c r="A540" s="444"/>
      <c r="B540" s="538" t="s">
        <v>1750</v>
      </c>
      <c r="C540" s="539" t="s">
        <v>1579</v>
      </c>
      <c r="D540" s="410">
        <f>D536</f>
        <v>400</v>
      </c>
      <c r="E540" s="468"/>
      <c r="F540" s="448">
        <f t="shared" ref="F540:F542" si="72">D540*E540</f>
        <v>0</v>
      </c>
    </row>
    <row r="541" spans="1:253">
      <c r="A541" s="444"/>
      <c r="B541" s="538" t="s">
        <v>1751</v>
      </c>
      <c r="C541" s="539" t="s">
        <v>1579</v>
      </c>
      <c r="D541" s="410">
        <f t="shared" ref="D541:D542" si="73">D537</f>
        <v>2000</v>
      </c>
      <c r="E541" s="468"/>
      <c r="F541" s="448">
        <f t="shared" si="72"/>
        <v>0</v>
      </c>
    </row>
    <row r="542" spans="1:253">
      <c r="A542" s="444"/>
      <c r="B542" s="722" t="s">
        <v>1752</v>
      </c>
      <c r="C542" s="539" t="s">
        <v>1579</v>
      </c>
      <c r="D542" s="410">
        <f t="shared" si="73"/>
        <v>600</v>
      </c>
      <c r="E542" s="468"/>
      <c r="F542" s="448">
        <f t="shared" si="72"/>
        <v>0</v>
      </c>
    </row>
    <row r="543" spans="1:253" ht="14">
      <c r="A543" s="491"/>
      <c r="B543" s="723" t="s">
        <v>1754</v>
      </c>
      <c r="C543" s="706"/>
      <c r="D543" s="707"/>
      <c r="E543" s="502"/>
      <c r="F543" s="436"/>
    </row>
    <row r="544" spans="1:253" ht="14">
      <c r="A544" s="566"/>
      <c r="B544" s="567"/>
      <c r="C544" s="706"/>
      <c r="D544" s="707"/>
      <c r="E544" s="502"/>
      <c r="F544" s="436"/>
    </row>
    <row r="545" spans="1:250" ht="25">
      <c r="A545" s="724">
        <v>7</v>
      </c>
      <c r="B545" s="725" t="s">
        <v>1755</v>
      </c>
      <c r="C545" s="706"/>
      <c r="D545" s="707"/>
      <c r="E545" s="502"/>
      <c r="F545" s="436"/>
      <c r="G545" s="443"/>
      <c r="H545" s="443"/>
      <c r="I545" s="443"/>
      <c r="J545" s="443"/>
      <c r="K545" s="443"/>
      <c r="L545" s="443"/>
      <c r="M545" s="443"/>
      <c r="N545" s="443"/>
      <c r="O545" s="443"/>
      <c r="P545" s="443"/>
      <c r="Q545" s="443"/>
      <c r="R545" s="443"/>
      <c r="S545" s="443"/>
      <c r="T545" s="443"/>
      <c r="U545" s="443"/>
      <c r="V545" s="443"/>
      <c r="W545" s="443"/>
      <c r="X545" s="443"/>
      <c r="Y545" s="443"/>
      <c r="Z545" s="443"/>
      <c r="AA545" s="443"/>
      <c r="AB545" s="443"/>
      <c r="AC545" s="443"/>
      <c r="AD545" s="443"/>
      <c r="AE545" s="443"/>
      <c r="AF545" s="443"/>
      <c r="AG545" s="443"/>
      <c r="AH545" s="443"/>
      <c r="AI545" s="443"/>
      <c r="AJ545" s="443"/>
      <c r="AK545" s="443"/>
      <c r="AL545" s="443"/>
      <c r="AM545" s="443"/>
      <c r="AN545" s="443"/>
      <c r="AO545" s="443"/>
      <c r="AP545" s="443"/>
      <c r="AQ545" s="443"/>
      <c r="AR545" s="443"/>
      <c r="AS545" s="443"/>
      <c r="AT545" s="443"/>
      <c r="AU545" s="443"/>
      <c r="AV545" s="443"/>
      <c r="AW545" s="443"/>
      <c r="AX545" s="443"/>
      <c r="AY545" s="443"/>
      <c r="AZ545" s="443"/>
      <c r="BA545" s="443"/>
      <c r="BB545" s="443"/>
      <c r="BC545" s="443"/>
      <c r="BD545" s="443"/>
      <c r="BE545" s="443"/>
      <c r="BF545" s="443"/>
      <c r="BG545" s="443"/>
      <c r="BH545" s="443"/>
      <c r="BI545" s="443"/>
      <c r="BJ545" s="443"/>
      <c r="BK545" s="443"/>
      <c r="BL545" s="443"/>
      <c r="BM545" s="443"/>
      <c r="BN545" s="443"/>
      <c r="BO545" s="443"/>
      <c r="BP545" s="443"/>
      <c r="BQ545" s="443"/>
      <c r="BR545" s="443"/>
      <c r="BS545" s="443"/>
      <c r="BT545" s="443"/>
      <c r="BU545" s="443"/>
      <c r="BV545" s="443"/>
      <c r="BW545" s="443"/>
      <c r="BX545" s="443"/>
      <c r="BY545" s="443"/>
      <c r="BZ545" s="443"/>
      <c r="CA545" s="443"/>
      <c r="CB545" s="443"/>
      <c r="CC545" s="443"/>
      <c r="CD545" s="443"/>
      <c r="CE545" s="443"/>
      <c r="CF545" s="443"/>
      <c r="CG545" s="443"/>
      <c r="CH545" s="443"/>
      <c r="CI545" s="443"/>
      <c r="CJ545" s="443"/>
      <c r="CK545" s="443"/>
      <c r="CL545" s="443"/>
      <c r="CM545" s="443"/>
      <c r="CN545" s="443"/>
      <c r="CO545" s="443"/>
      <c r="CP545" s="443"/>
      <c r="CQ545" s="443"/>
      <c r="CR545" s="443"/>
      <c r="CS545" s="443"/>
      <c r="CT545" s="443"/>
      <c r="CU545" s="443"/>
      <c r="CV545" s="443"/>
      <c r="CW545" s="443"/>
      <c r="CX545" s="443"/>
      <c r="CY545" s="443"/>
      <c r="CZ545" s="443"/>
      <c r="DA545" s="443"/>
      <c r="DB545" s="443"/>
      <c r="DC545" s="443"/>
      <c r="DD545" s="443"/>
      <c r="DE545" s="443"/>
      <c r="DF545" s="443"/>
      <c r="DG545" s="443"/>
      <c r="DH545" s="443"/>
      <c r="DI545" s="443"/>
      <c r="DJ545" s="443"/>
      <c r="DK545" s="443"/>
      <c r="DL545" s="443"/>
      <c r="DM545" s="443"/>
      <c r="DN545" s="443"/>
      <c r="DO545" s="443"/>
      <c r="DP545" s="443"/>
      <c r="DQ545" s="443"/>
      <c r="DR545" s="443"/>
      <c r="DS545" s="443"/>
      <c r="DT545" s="443"/>
      <c r="DU545" s="443"/>
      <c r="DV545" s="443"/>
      <c r="DW545" s="443"/>
      <c r="DX545" s="443"/>
      <c r="DY545" s="443"/>
      <c r="DZ545" s="443"/>
      <c r="EA545" s="443"/>
      <c r="EB545" s="443"/>
      <c r="EC545" s="443"/>
      <c r="ED545" s="443"/>
      <c r="EE545" s="443"/>
      <c r="EF545" s="443"/>
      <c r="EG545" s="443"/>
      <c r="EH545" s="443"/>
      <c r="EI545" s="443"/>
      <c r="EJ545" s="443"/>
      <c r="EK545" s="443"/>
      <c r="EL545" s="443"/>
      <c r="EM545" s="443"/>
      <c r="EN545" s="443"/>
      <c r="EO545" s="443"/>
      <c r="EP545" s="443"/>
      <c r="EQ545" s="443"/>
      <c r="ER545" s="443"/>
      <c r="ES545" s="443"/>
      <c r="ET545" s="443"/>
      <c r="EU545" s="443"/>
      <c r="EV545" s="443"/>
      <c r="EW545" s="443"/>
      <c r="EX545" s="443"/>
      <c r="EY545" s="443"/>
      <c r="EZ545" s="443"/>
      <c r="FA545" s="443"/>
      <c r="FB545" s="443"/>
      <c r="FC545" s="443"/>
      <c r="FD545" s="443"/>
      <c r="FE545" s="443"/>
      <c r="FF545" s="443"/>
      <c r="FG545" s="443"/>
      <c r="FH545" s="443"/>
      <c r="FI545" s="443"/>
      <c r="FJ545" s="443"/>
      <c r="FK545" s="443"/>
      <c r="FL545" s="443"/>
      <c r="FM545" s="443"/>
      <c r="FN545" s="443"/>
      <c r="FO545" s="443"/>
      <c r="FP545" s="443"/>
      <c r="FQ545" s="443"/>
      <c r="FR545" s="443"/>
      <c r="FS545" s="443"/>
      <c r="FT545" s="443"/>
      <c r="FU545" s="443"/>
      <c r="FV545" s="443"/>
      <c r="FW545" s="443"/>
      <c r="FX545" s="443"/>
      <c r="FY545" s="443"/>
      <c r="FZ545" s="443"/>
      <c r="GA545" s="443"/>
      <c r="GB545" s="443"/>
      <c r="GC545" s="443"/>
      <c r="GD545" s="443"/>
      <c r="GE545" s="443"/>
      <c r="GF545" s="443"/>
      <c r="GG545" s="443"/>
      <c r="GH545" s="443"/>
      <c r="GI545" s="443"/>
      <c r="GJ545" s="443"/>
      <c r="GK545" s="443"/>
      <c r="GL545" s="443"/>
      <c r="GM545" s="443"/>
      <c r="GN545" s="443"/>
      <c r="GO545" s="443"/>
      <c r="GP545" s="443"/>
      <c r="GQ545" s="443"/>
      <c r="GR545" s="443"/>
      <c r="GS545" s="443"/>
      <c r="GT545" s="443"/>
      <c r="GU545" s="443"/>
      <c r="GV545" s="443"/>
      <c r="GW545" s="443"/>
      <c r="GX545" s="443"/>
      <c r="GY545" s="443"/>
      <c r="GZ545" s="443"/>
      <c r="HA545" s="443"/>
      <c r="HB545" s="443"/>
      <c r="HC545" s="443"/>
      <c r="HD545" s="443"/>
      <c r="HE545" s="443"/>
      <c r="HF545" s="443"/>
      <c r="HG545" s="443"/>
      <c r="HH545" s="443"/>
      <c r="HI545" s="443"/>
      <c r="HJ545" s="443"/>
      <c r="HK545" s="443"/>
      <c r="HL545" s="443"/>
      <c r="HM545" s="443"/>
      <c r="HN545" s="443"/>
      <c r="HO545" s="443"/>
      <c r="HP545" s="443"/>
      <c r="HQ545" s="443"/>
      <c r="HR545" s="443"/>
      <c r="HS545" s="443"/>
      <c r="HT545" s="443"/>
      <c r="HU545" s="443"/>
      <c r="HV545" s="443"/>
      <c r="HW545" s="443"/>
      <c r="HX545" s="443"/>
      <c r="HY545" s="443"/>
      <c r="HZ545" s="443"/>
      <c r="IA545" s="443"/>
      <c r="IB545" s="443"/>
      <c r="IC545" s="443"/>
      <c r="ID545" s="443"/>
      <c r="IE545" s="443"/>
      <c r="IF545" s="443"/>
      <c r="IG545" s="443"/>
      <c r="IH545" s="443"/>
      <c r="II545" s="443"/>
      <c r="IJ545" s="443"/>
      <c r="IK545" s="443"/>
      <c r="IL545" s="443"/>
      <c r="IM545" s="443"/>
      <c r="IN545" s="443"/>
      <c r="IO545" s="443"/>
      <c r="IP545" s="443"/>
    </row>
    <row r="546" spans="1:250" ht="14">
      <c r="A546" s="572"/>
      <c r="B546" s="725" t="s">
        <v>1756</v>
      </c>
      <c r="C546" s="706"/>
      <c r="D546" s="707"/>
      <c r="E546" s="502"/>
      <c r="F546" s="436"/>
      <c r="G546" s="443"/>
      <c r="H546" s="443"/>
      <c r="I546" s="443"/>
      <c r="J546" s="443"/>
      <c r="K546" s="443"/>
      <c r="L546" s="443"/>
      <c r="M546" s="443"/>
      <c r="N546" s="443"/>
      <c r="O546" s="443"/>
      <c r="P546" s="443"/>
      <c r="Q546" s="443"/>
      <c r="R546" s="443"/>
      <c r="S546" s="443"/>
      <c r="T546" s="443"/>
      <c r="U546" s="443"/>
      <c r="V546" s="443"/>
      <c r="W546" s="443"/>
      <c r="X546" s="443"/>
      <c r="Y546" s="443"/>
      <c r="Z546" s="443"/>
      <c r="AA546" s="443"/>
      <c r="AB546" s="443"/>
      <c r="AC546" s="443"/>
      <c r="AD546" s="443"/>
      <c r="AE546" s="443"/>
      <c r="AF546" s="443"/>
      <c r="AG546" s="443"/>
      <c r="AH546" s="443"/>
      <c r="AI546" s="443"/>
      <c r="AJ546" s="443"/>
      <c r="AK546" s="443"/>
      <c r="AL546" s="443"/>
      <c r="AM546" s="443"/>
      <c r="AN546" s="443"/>
      <c r="AO546" s="443"/>
      <c r="AP546" s="443"/>
      <c r="AQ546" s="443"/>
      <c r="AR546" s="443"/>
      <c r="AS546" s="443"/>
      <c r="AT546" s="443"/>
      <c r="AU546" s="443"/>
      <c r="AV546" s="443"/>
      <c r="AW546" s="443"/>
      <c r="AX546" s="443"/>
      <c r="AY546" s="443"/>
      <c r="AZ546" s="443"/>
      <c r="BA546" s="443"/>
      <c r="BB546" s="443"/>
      <c r="BC546" s="443"/>
      <c r="BD546" s="443"/>
      <c r="BE546" s="443"/>
      <c r="BF546" s="443"/>
      <c r="BG546" s="443"/>
      <c r="BH546" s="443"/>
      <c r="BI546" s="443"/>
      <c r="BJ546" s="443"/>
      <c r="BK546" s="443"/>
      <c r="BL546" s="443"/>
      <c r="BM546" s="443"/>
      <c r="BN546" s="443"/>
      <c r="BO546" s="443"/>
      <c r="BP546" s="443"/>
      <c r="BQ546" s="443"/>
      <c r="BR546" s="443"/>
      <c r="BS546" s="443"/>
      <c r="BT546" s="443"/>
      <c r="BU546" s="443"/>
      <c r="BV546" s="443"/>
      <c r="BW546" s="443"/>
      <c r="BX546" s="443"/>
      <c r="BY546" s="443"/>
      <c r="BZ546" s="443"/>
      <c r="CA546" s="443"/>
      <c r="CB546" s="443"/>
      <c r="CC546" s="443"/>
      <c r="CD546" s="443"/>
      <c r="CE546" s="443"/>
      <c r="CF546" s="443"/>
      <c r="CG546" s="443"/>
      <c r="CH546" s="443"/>
      <c r="CI546" s="443"/>
      <c r="CJ546" s="443"/>
      <c r="CK546" s="443"/>
      <c r="CL546" s="443"/>
      <c r="CM546" s="443"/>
      <c r="CN546" s="443"/>
      <c r="CO546" s="443"/>
      <c r="CP546" s="443"/>
      <c r="CQ546" s="443"/>
      <c r="CR546" s="443"/>
      <c r="CS546" s="443"/>
      <c r="CT546" s="443"/>
      <c r="CU546" s="443"/>
      <c r="CV546" s="443"/>
      <c r="CW546" s="443"/>
      <c r="CX546" s="443"/>
      <c r="CY546" s="443"/>
      <c r="CZ546" s="443"/>
      <c r="DA546" s="443"/>
      <c r="DB546" s="443"/>
      <c r="DC546" s="443"/>
      <c r="DD546" s="443"/>
      <c r="DE546" s="443"/>
      <c r="DF546" s="443"/>
      <c r="DG546" s="443"/>
      <c r="DH546" s="443"/>
      <c r="DI546" s="443"/>
      <c r="DJ546" s="443"/>
      <c r="DK546" s="443"/>
      <c r="DL546" s="443"/>
      <c r="DM546" s="443"/>
      <c r="DN546" s="443"/>
      <c r="DO546" s="443"/>
      <c r="DP546" s="443"/>
      <c r="DQ546" s="443"/>
      <c r="DR546" s="443"/>
      <c r="DS546" s="443"/>
      <c r="DT546" s="443"/>
      <c r="DU546" s="443"/>
      <c r="DV546" s="443"/>
      <c r="DW546" s="443"/>
      <c r="DX546" s="443"/>
      <c r="DY546" s="443"/>
      <c r="DZ546" s="443"/>
      <c r="EA546" s="443"/>
      <c r="EB546" s="443"/>
      <c r="EC546" s="443"/>
      <c r="ED546" s="443"/>
      <c r="EE546" s="443"/>
      <c r="EF546" s="443"/>
      <c r="EG546" s="443"/>
      <c r="EH546" s="443"/>
      <c r="EI546" s="443"/>
      <c r="EJ546" s="443"/>
      <c r="EK546" s="443"/>
      <c r="EL546" s="443"/>
      <c r="EM546" s="443"/>
      <c r="EN546" s="443"/>
      <c r="EO546" s="443"/>
      <c r="EP546" s="443"/>
      <c r="EQ546" s="443"/>
      <c r="ER546" s="443"/>
      <c r="ES546" s="443"/>
      <c r="ET546" s="443"/>
      <c r="EU546" s="443"/>
      <c r="EV546" s="443"/>
      <c r="EW546" s="443"/>
      <c r="EX546" s="443"/>
      <c r="EY546" s="443"/>
      <c r="EZ546" s="443"/>
      <c r="FA546" s="443"/>
      <c r="FB546" s="443"/>
      <c r="FC546" s="443"/>
      <c r="FD546" s="443"/>
      <c r="FE546" s="443"/>
      <c r="FF546" s="443"/>
      <c r="FG546" s="443"/>
      <c r="FH546" s="443"/>
      <c r="FI546" s="443"/>
      <c r="FJ546" s="443"/>
      <c r="FK546" s="443"/>
      <c r="FL546" s="443"/>
      <c r="FM546" s="443"/>
      <c r="FN546" s="443"/>
      <c r="FO546" s="443"/>
      <c r="FP546" s="443"/>
      <c r="FQ546" s="443"/>
      <c r="FR546" s="443"/>
      <c r="FS546" s="443"/>
      <c r="FT546" s="443"/>
      <c r="FU546" s="443"/>
      <c r="FV546" s="443"/>
      <c r="FW546" s="443"/>
      <c r="FX546" s="443"/>
      <c r="FY546" s="443"/>
      <c r="FZ546" s="443"/>
      <c r="GA546" s="443"/>
      <c r="GB546" s="443"/>
      <c r="GC546" s="443"/>
      <c r="GD546" s="443"/>
      <c r="GE546" s="443"/>
      <c r="GF546" s="443"/>
      <c r="GG546" s="443"/>
      <c r="GH546" s="443"/>
      <c r="GI546" s="443"/>
      <c r="GJ546" s="443"/>
      <c r="GK546" s="443"/>
      <c r="GL546" s="443"/>
      <c r="GM546" s="443"/>
      <c r="GN546" s="443"/>
      <c r="GO546" s="443"/>
      <c r="GP546" s="443"/>
      <c r="GQ546" s="443"/>
      <c r="GR546" s="443"/>
      <c r="GS546" s="443"/>
      <c r="GT546" s="443"/>
      <c r="GU546" s="443"/>
      <c r="GV546" s="443"/>
      <c r="GW546" s="443"/>
      <c r="GX546" s="443"/>
      <c r="GY546" s="443"/>
      <c r="GZ546" s="443"/>
      <c r="HA546" s="443"/>
      <c r="HB546" s="443"/>
      <c r="HC546" s="443"/>
      <c r="HD546" s="443"/>
      <c r="HE546" s="443"/>
      <c r="HF546" s="443"/>
      <c r="HG546" s="443"/>
      <c r="HH546" s="443"/>
      <c r="HI546" s="443"/>
      <c r="HJ546" s="443"/>
      <c r="HK546" s="443"/>
      <c r="HL546" s="443"/>
      <c r="HM546" s="443"/>
      <c r="HN546" s="443"/>
      <c r="HO546" s="443"/>
      <c r="HP546" s="443"/>
      <c r="HQ546" s="443"/>
      <c r="HR546" s="443"/>
      <c r="HS546" s="443"/>
      <c r="HT546" s="443"/>
      <c r="HU546" s="443"/>
      <c r="HV546" s="443"/>
      <c r="HW546" s="443"/>
      <c r="HX546" s="443"/>
      <c r="HY546" s="443"/>
      <c r="HZ546" s="443"/>
      <c r="IA546" s="443"/>
      <c r="IB546" s="443"/>
      <c r="IC546" s="443"/>
      <c r="ID546" s="443"/>
      <c r="IE546" s="443"/>
      <c r="IF546" s="443"/>
      <c r="IG546" s="443"/>
      <c r="IH546" s="443"/>
      <c r="II546" s="443"/>
      <c r="IJ546" s="443"/>
      <c r="IK546" s="443"/>
      <c r="IL546" s="443"/>
      <c r="IM546" s="443"/>
      <c r="IN546" s="443"/>
      <c r="IO546" s="443"/>
      <c r="IP546" s="443"/>
    </row>
    <row r="547" spans="1:250" ht="50">
      <c r="A547" s="572"/>
      <c r="B547" s="573" t="s">
        <v>1757</v>
      </c>
      <c r="C547" s="726" t="s">
        <v>5</v>
      </c>
      <c r="D547" s="727">
        <v>13</v>
      </c>
      <c r="E547" s="468"/>
      <c r="F547" s="448">
        <f t="shared" ref="F547:F549" si="74">D547*E547</f>
        <v>0</v>
      </c>
    </row>
    <row r="548" spans="1:250" ht="75">
      <c r="A548" s="572"/>
      <c r="B548" s="573" t="s">
        <v>1758</v>
      </c>
      <c r="C548" s="726" t="s">
        <v>5</v>
      </c>
      <c r="D548" s="727">
        <v>13</v>
      </c>
      <c r="E548" s="468"/>
      <c r="F548" s="448">
        <f t="shared" si="74"/>
        <v>0</v>
      </c>
    </row>
    <row r="549" spans="1:250" ht="75">
      <c r="A549" s="572"/>
      <c r="B549" s="573" t="s">
        <v>1759</v>
      </c>
      <c r="C549" s="726" t="s">
        <v>5</v>
      </c>
      <c r="D549" s="727">
        <v>16</v>
      </c>
      <c r="E549" s="468"/>
      <c r="F549" s="448">
        <f t="shared" si="74"/>
        <v>0</v>
      </c>
    </row>
    <row r="550" spans="1:250" ht="14">
      <c r="A550" s="572"/>
      <c r="B550" s="725" t="s">
        <v>1760</v>
      </c>
      <c r="C550" s="706"/>
      <c r="D550" s="707"/>
      <c r="E550" s="502"/>
      <c r="F550" s="436"/>
      <c r="G550" s="443"/>
      <c r="H550" s="443"/>
      <c r="I550" s="443"/>
      <c r="J550" s="443"/>
      <c r="K550" s="443"/>
      <c r="L550" s="443"/>
      <c r="M550" s="443"/>
      <c r="N550" s="443"/>
      <c r="O550" s="443"/>
      <c r="P550" s="443"/>
      <c r="Q550" s="443"/>
      <c r="R550" s="443"/>
      <c r="S550" s="443"/>
      <c r="T550" s="443"/>
      <c r="U550" s="443"/>
      <c r="V550" s="443"/>
      <c r="W550" s="443"/>
      <c r="X550" s="443"/>
      <c r="Y550" s="443"/>
      <c r="Z550" s="443"/>
      <c r="AA550" s="443"/>
      <c r="AB550" s="443"/>
      <c r="AC550" s="443"/>
      <c r="AD550" s="443"/>
      <c r="AE550" s="443"/>
      <c r="AF550" s="443"/>
      <c r="AG550" s="443"/>
      <c r="AH550" s="443"/>
      <c r="AI550" s="443"/>
      <c r="AJ550" s="443"/>
      <c r="AK550" s="443"/>
      <c r="AL550" s="443"/>
      <c r="AM550" s="443"/>
      <c r="AN550" s="443"/>
      <c r="AO550" s="443"/>
      <c r="AP550" s="443"/>
      <c r="AQ550" s="443"/>
      <c r="AR550" s="443"/>
      <c r="AS550" s="443"/>
      <c r="AT550" s="443"/>
      <c r="AU550" s="443"/>
      <c r="AV550" s="443"/>
      <c r="AW550" s="443"/>
      <c r="AX550" s="443"/>
      <c r="AY550" s="443"/>
      <c r="AZ550" s="443"/>
      <c r="BA550" s="443"/>
      <c r="BB550" s="443"/>
      <c r="BC550" s="443"/>
      <c r="BD550" s="443"/>
      <c r="BE550" s="443"/>
      <c r="BF550" s="443"/>
      <c r="BG550" s="443"/>
      <c r="BH550" s="443"/>
      <c r="BI550" s="443"/>
      <c r="BJ550" s="443"/>
      <c r="BK550" s="443"/>
      <c r="BL550" s="443"/>
      <c r="BM550" s="443"/>
      <c r="BN550" s="443"/>
      <c r="BO550" s="443"/>
      <c r="BP550" s="443"/>
      <c r="BQ550" s="443"/>
      <c r="BR550" s="443"/>
      <c r="BS550" s="443"/>
      <c r="BT550" s="443"/>
      <c r="BU550" s="443"/>
      <c r="BV550" s="443"/>
      <c r="BW550" s="443"/>
      <c r="BX550" s="443"/>
      <c r="BY550" s="443"/>
      <c r="BZ550" s="443"/>
      <c r="CA550" s="443"/>
      <c r="CB550" s="443"/>
      <c r="CC550" s="443"/>
      <c r="CD550" s="443"/>
      <c r="CE550" s="443"/>
      <c r="CF550" s="443"/>
      <c r="CG550" s="443"/>
      <c r="CH550" s="443"/>
      <c r="CI550" s="443"/>
      <c r="CJ550" s="443"/>
      <c r="CK550" s="443"/>
      <c r="CL550" s="443"/>
      <c r="CM550" s="443"/>
      <c r="CN550" s="443"/>
      <c r="CO550" s="443"/>
      <c r="CP550" s="443"/>
      <c r="CQ550" s="443"/>
      <c r="CR550" s="443"/>
      <c r="CS550" s="443"/>
      <c r="CT550" s="443"/>
      <c r="CU550" s="443"/>
      <c r="CV550" s="443"/>
      <c r="CW550" s="443"/>
      <c r="CX550" s="443"/>
      <c r="CY550" s="443"/>
      <c r="CZ550" s="443"/>
      <c r="DA550" s="443"/>
      <c r="DB550" s="443"/>
      <c r="DC550" s="443"/>
      <c r="DD550" s="443"/>
      <c r="DE550" s="443"/>
      <c r="DF550" s="443"/>
      <c r="DG550" s="443"/>
      <c r="DH550" s="443"/>
      <c r="DI550" s="443"/>
      <c r="DJ550" s="443"/>
      <c r="DK550" s="443"/>
      <c r="DL550" s="443"/>
      <c r="DM550" s="443"/>
      <c r="DN550" s="443"/>
      <c r="DO550" s="443"/>
      <c r="DP550" s="443"/>
      <c r="DQ550" s="443"/>
      <c r="DR550" s="443"/>
      <c r="DS550" s="443"/>
      <c r="DT550" s="443"/>
      <c r="DU550" s="443"/>
      <c r="DV550" s="443"/>
      <c r="DW550" s="443"/>
      <c r="DX550" s="443"/>
      <c r="DY550" s="443"/>
      <c r="DZ550" s="443"/>
      <c r="EA550" s="443"/>
      <c r="EB550" s="443"/>
      <c r="EC550" s="443"/>
      <c r="ED550" s="443"/>
      <c r="EE550" s="443"/>
      <c r="EF550" s="443"/>
      <c r="EG550" s="443"/>
      <c r="EH550" s="443"/>
      <c r="EI550" s="443"/>
      <c r="EJ550" s="443"/>
      <c r="EK550" s="443"/>
      <c r="EL550" s="443"/>
      <c r="EM550" s="443"/>
      <c r="EN550" s="443"/>
      <c r="EO550" s="443"/>
      <c r="EP550" s="443"/>
      <c r="EQ550" s="443"/>
      <c r="ER550" s="443"/>
      <c r="ES550" s="443"/>
      <c r="ET550" s="443"/>
      <c r="EU550" s="443"/>
      <c r="EV550" s="443"/>
      <c r="EW550" s="443"/>
      <c r="EX550" s="443"/>
      <c r="EY550" s="443"/>
      <c r="EZ550" s="443"/>
      <c r="FA550" s="443"/>
      <c r="FB550" s="443"/>
      <c r="FC550" s="443"/>
      <c r="FD550" s="443"/>
      <c r="FE550" s="443"/>
      <c r="FF550" s="443"/>
      <c r="FG550" s="443"/>
      <c r="FH550" s="443"/>
      <c r="FI550" s="443"/>
      <c r="FJ550" s="443"/>
      <c r="FK550" s="443"/>
      <c r="FL550" s="443"/>
      <c r="FM550" s="443"/>
      <c r="FN550" s="443"/>
      <c r="FO550" s="443"/>
      <c r="FP550" s="443"/>
      <c r="FQ550" s="443"/>
      <c r="FR550" s="443"/>
      <c r="FS550" s="443"/>
      <c r="FT550" s="443"/>
      <c r="FU550" s="443"/>
      <c r="FV550" s="443"/>
      <c r="FW550" s="443"/>
      <c r="FX550" s="443"/>
      <c r="FY550" s="443"/>
      <c r="FZ550" s="443"/>
      <c r="GA550" s="443"/>
      <c r="GB550" s="443"/>
      <c r="GC550" s="443"/>
      <c r="GD550" s="443"/>
      <c r="GE550" s="443"/>
      <c r="GF550" s="443"/>
      <c r="GG550" s="443"/>
      <c r="GH550" s="443"/>
      <c r="GI550" s="443"/>
      <c r="GJ550" s="443"/>
      <c r="GK550" s="443"/>
      <c r="GL550" s="443"/>
      <c r="GM550" s="443"/>
      <c r="GN550" s="443"/>
      <c r="GO550" s="443"/>
      <c r="GP550" s="443"/>
      <c r="GQ550" s="443"/>
      <c r="GR550" s="443"/>
      <c r="GS550" s="443"/>
      <c r="GT550" s="443"/>
      <c r="GU550" s="443"/>
      <c r="GV550" s="443"/>
      <c r="GW550" s="443"/>
      <c r="GX550" s="443"/>
      <c r="GY550" s="443"/>
      <c r="GZ550" s="443"/>
      <c r="HA550" s="443"/>
      <c r="HB550" s="443"/>
      <c r="HC550" s="443"/>
      <c r="HD550" s="443"/>
      <c r="HE550" s="443"/>
      <c r="HF550" s="443"/>
      <c r="HG550" s="443"/>
      <c r="HH550" s="443"/>
      <c r="HI550" s="443"/>
      <c r="HJ550" s="443"/>
      <c r="HK550" s="443"/>
      <c r="HL550" s="443"/>
      <c r="HM550" s="443"/>
      <c r="HN550" s="443"/>
      <c r="HO550" s="443"/>
      <c r="HP550" s="443"/>
      <c r="HQ550" s="443"/>
      <c r="HR550" s="443"/>
      <c r="HS550" s="443"/>
      <c r="HT550" s="443"/>
      <c r="HU550" s="443"/>
      <c r="HV550" s="443"/>
      <c r="HW550" s="443"/>
      <c r="HX550" s="443"/>
      <c r="HY550" s="443"/>
      <c r="HZ550" s="443"/>
      <c r="IA550" s="443"/>
      <c r="IB550" s="443"/>
      <c r="IC550" s="443"/>
      <c r="ID550" s="443"/>
      <c r="IE550" s="443"/>
      <c r="IF550" s="443"/>
      <c r="IG550" s="443"/>
      <c r="IH550" s="443"/>
      <c r="II550" s="443"/>
      <c r="IJ550" s="443"/>
      <c r="IK550" s="443"/>
      <c r="IL550" s="443"/>
      <c r="IM550" s="443"/>
      <c r="IN550" s="443"/>
      <c r="IO550" s="443"/>
      <c r="IP550" s="443"/>
    </row>
    <row r="551" spans="1:250" ht="25">
      <c r="A551" s="572"/>
      <c r="B551" s="573" t="s">
        <v>1761</v>
      </c>
      <c r="C551" s="726" t="s">
        <v>5</v>
      </c>
      <c r="D551" s="727">
        <f>D547</f>
        <v>13</v>
      </c>
      <c r="E551" s="468"/>
      <c r="F551" s="448">
        <f t="shared" ref="F551:F553" si="75">D551*E551</f>
        <v>0</v>
      </c>
    </row>
    <row r="552" spans="1:250" ht="25">
      <c r="A552" s="572"/>
      <c r="B552" s="573" t="s">
        <v>1762</v>
      </c>
      <c r="C552" s="726" t="s">
        <v>5</v>
      </c>
      <c r="D552" s="727">
        <f t="shared" ref="D552:D553" si="76">D548</f>
        <v>13</v>
      </c>
      <c r="E552" s="468"/>
      <c r="F552" s="448">
        <f t="shared" si="75"/>
        <v>0</v>
      </c>
    </row>
    <row r="553" spans="1:250" ht="25">
      <c r="A553" s="572"/>
      <c r="B553" s="573" t="s">
        <v>1763</v>
      </c>
      <c r="C553" s="726" t="s">
        <v>5</v>
      </c>
      <c r="D553" s="727">
        <f t="shared" si="76"/>
        <v>16</v>
      </c>
      <c r="E553" s="468"/>
      <c r="F553" s="448">
        <f t="shared" si="75"/>
        <v>0</v>
      </c>
    </row>
    <row r="554" spans="1:250" ht="14">
      <c r="A554" s="572"/>
      <c r="B554" s="728" t="s">
        <v>1764</v>
      </c>
      <c r="C554" s="706"/>
      <c r="D554" s="707"/>
      <c r="E554" s="502"/>
      <c r="F554" s="436"/>
    </row>
    <row r="555" spans="1:250">
      <c r="A555" s="656"/>
      <c r="B555" s="657"/>
      <c r="C555" s="658"/>
      <c r="D555" s="659"/>
      <c r="E555" s="429"/>
      <c r="F555" s="430"/>
    </row>
    <row r="556" spans="1:250" ht="37.5">
      <c r="A556" s="729">
        <v>8</v>
      </c>
      <c r="B556" s="730" t="s">
        <v>1765</v>
      </c>
      <c r="C556" s="689"/>
      <c r="D556" s="731"/>
      <c r="E556" s="732"/>
      <c r="F556" s="733"/>
    </row>
    <row r="557" spans="1:250">
      <c r="A557" s="734"/>
      <c r="B557" s="735" t="s">
        <v>1766</v>
      </c>
      <c r="C557" s="736" t="s">
        <v>5</v>
      </c>
      <c r="D557" s="737">
        <v>1</v>
      </c>
      <c r="E557" s="523"/>
      <c r="F557" s="468" t="str">
        <f t="shared" ref="F557:F563" si="77">IF(E557&gt;0,E557*D557," ")</f>
        <v xml:space="preserve"> </v>
      </c>
    </row>
    <row r="558" spans="1:250">
      <c r="A558" s="734"/>
      <c r="B558" s="735" t="s">
        <v>1767</v>
      </c>
      <c r="C558" s="736" t="s">
        <v>5</v>
      </c>
      <c r="D558" s="737">
        <v>1</v>
      </c>
      <c r="E558" s="523"/>
      <c r="F558" s="468" t="str">
        <f t="shared" si="77"/>
        <v xml:space="preserve"> </v>
      </c>
    </row>
    <row r="559" spans="1:250">
      <c r="A559" s="734"/>
      <c r="B559" s="735" t="s">
        <v>1768</v>
      </c>
      <c r="C559" s="736" t="s">
        <v>5</v>
      </c>
      <c r="D559" s="737">
        <v>1</v>
      </c>
      <c r="E559" s="523"/>
      <c r="F559" s="468" t="str">
        <f t="shared" si="77"/>
        <v xml:space="preserve"> </v>
      </c>
    </row>
    <row r="560" spans="1:250">
      <c r="A560" s="734"/>
      <c r="B560" s="735" t="s">
        <v>1769</v>
      </c>
      <c r="C560" s="736" t="s">
        <v>5</v>
      </c>
      <c r="D560" s="737">
        <v>1</v>
      </c>
      <c r="E560" s="523"/>
      <c r="F560" s="468" t="str">
        <f t="shared" si="77"/>
        <v xml:space="preserve"> </v>
      </c>
    </row>
    <row r="561" spans="1:6" ht="62.5">
      <c r="A561" s="734"/>
      <c r="B561" s="738" t="s">
        <v>1770</v>
      </c>
      <c r="C561" s="736" t="s">
        <v>5</v>
      </c>
      <c r="D561" s="737">
        <v>1</v>
      </c>
      <c r="E561" s="523"/>
      <c r="F561" s="468" t="str">
        <f t="shared" si="77"/>
        <v xml:space="preserve"> </v>
      </c>
    </row>
    <row r="562" spans="1:6" ht="103.15" customHeight="1">
      <c r="A562" s="734"/>
      <c r="B562" s="738" t="s">
        <v>1771</v>
      </c>
      <c r="C562" s="736" t="s">
        <v>5</v>
      </c>
      <c r="D562" s="737">
        <v>2</v>
      </c>
      <c r="E562" s="523"/>
      <c r="F562" s="468" t="str">
        <f t="shared" si="77"/>
        <v xml:space="preserve"> </v>
      </c>
    </row>
    <row r="563" spans="1:6">
      <c r="A563" s="734"/>
      <c r="B563" s="739" t="s">
        <v>1772</v>
      </c>
      <c r="C563" s="736" t="s">
        <v>234</v>
      </c>
      <c r="D563" s="737">
        <v>1</v>
      </c>
      <c r="E563" s="523"/>
      <c r="F563" s="468" t="str">
        <f t="shared" si="77"/>
        <v xml:space="preserve"> </v>
      </c>
    </row>
    <row r="564" spans="1:6" ht="25">
      <c r="A564" s="740"/>
      <c r="B564" s="730" t="s">
        <v>1773</v>
      </c>
      <c r="C564" s="741"/>
      <c r="D564" s="742"/>
      <c r="E564" s="732"/>
      <c r="F564" s="743"/>
    </row>
    <row r="565" spans="1:6">
      <c r="A565" s="744"/>
      <c r="B565" s="745"/>
      <c r="C565" s="746"/>
      <c r="D565" s="747"/>
      <c r="E565" s="748"/>
      <c r="F565" s="749"/>
    </row>
    <row r="566" spans="1:6" ht="50">
      <c r="A566" s="469">
        <v>9</v>
      </c>
      <c r="B566" s="470" t="s">
        <v>1774</v>
      </c>
      <c r="C566" s="471"/>
      <c r="D566" s="471"/>
      <c r="E566" s="472"/>
      <c r="F566" s="473"/>
    </row>
    <row r="567" spans="1:6" ht="25">
      <c r="A567" s="665"/>
      <c r="B567" s="750" t="s">
        <v>1775</v>
      </c>
      <c r="C567" s="486" t="s">
        <v>1469</v>
      </c>
      <c r="D567" s="751">
        <v>1</v>
      </c>
      <c r="E567" s="468"/>
      <c r="F567" s="468" t="str">
        <f t="shared" ref="F567:F570" si="78">IF(E567&gt;0,E567*D567," ")</f>
        <v xml:space="preserve"> </v>
      </c>
    </row>
    <row r="568" spans="1:6" ht="100.5">
      <c r="A568" s="444"/>
      <c r="B568" s="445" t="s">
        <v>1776</v>
      </c>
      <c r="C568" s="752" t="s">
        <v>5</v>
      </c>
      <c r="D568" s="753">
        <v>1</v>
      </c>
      <c r="E568" s="447"/>
      <c r="F568" s="448" t="str">
        <f t="shared" si="78"/>
        <v xml:space="preserve"> </v>
      </c>
    </row>
    <row r="569" spans="1:6">
      <c r="A569" s="444"/>
      <c r="B569" s="445" t="s">
        <v>1777</v>
      </c>
      <c r="C569" s="752" t="s">
        <v>5</v>
      </c>
      <c r="D569" s="753">
        <v>4</v>
      </c>
      <c r="E569" s="447"/>
      <c r="F569" s="448" t="str">
        <f t="shared" si="78"/>
        <v xml:space="preserve"> </v>
      </c>
    </row>
    <row r="570" spans="1:6" ht="25">
      <c r="A570" s="734"/>
      <c r="B570" s="754" t="s">
        <v>1778</v>
      </c>
      <c r="C570" s="736" t="s">
        <v>234</v>
      </c>
      <c r="D570" s="737">
        <v>1</v>
      </c>
      <c r="E570" s="523"/>
      <c r="F570" s="468" t="str">
        <f t="shared" si="78"/>
        <v xml:space="preserve"> </v>
      </c>
    </row>
    <row r="571" spans="1:6">
      <c r="A571" s="656"/>
      <c r="B571" s="755" t="s">
        <v>1779</v>
      </c>
      <c r="C571" s="756"/>
      <c r="D571" s="756"/>
      <c r="E571" s="757"/>
      <c r="F571" s="758"/>
    </row>
    <row r="572" spans="1:6">
      <c r="A572" s="566"/>
      <c r="B572" s="568"/>
      <c r="C572" s="569"/>
      <c r="D572" s="569"/>
      <c r="E572" s="544"/>
      <c r="F572" s="759"/>
    </row>
    <row r="573" spans="1:6" ht="25">
      <c r="A573" s="469">
        <v>10</v>
      </c>
      <c r="B573" s="760" t="s">
        <v>1780</v>
      </c>
      <c r="C573" s="761"/>
      <c r="D573" s="761"/>
      <c r="E573" s="762"/>
      <c r="F573" s="763"/>
    </row>
    <row r="574" spans="1:6" ht="25">
      <c r="A574" s="665"/>
      <c r="B574" s="750" t="s">
        <v>1781</v>
      </c>
      <c r="C574" s="486" t="s">
        <v>1469</v>
      </c>
      <c r="D574" s="751">
        <v>16</v>
      </c>
      <c r="E574" s="468"/>
      <c r="F574" s="468" t="str">
        <f t="shared" ref="F574:F584" si="79">IF(E574&gt;0,E574*D574," ")</f>
        <v xml:space="preserve"> </v>
      </c>
    </row>
    <row r="575" spans="1:6" ht="62.5">
      <c r="A575" s="444"/>
      <c r="B575" s="445" t="s">
        <v>1782</v>
      </c>
      <c r="C575" s="752" t="s">
        <v>5</v>
      </c>
      <c r="D575" s="753">
        <v>12</v>
      </c>
      <c r="E575" s="447"/>
      <c r="F575" s="448" t="str">
        <f t="shared" si="79"/>
        <v xml:space="preserve"> </v>
      </c>
    </row>
    <row r="576" spans="1:6" ht="62.5">
      <c r="A576" s="444"/>
      <c r="B576" s="445" t="s">
        <v>1783</v>
      </c>
      <c r="C576" s="752" t="s">
        <v>5</v>
      </c>
      <c r="D576" s="753">
        <v>5</v>
      </c>
      <c r="E576" s="447"/>
      <c r="F576" s="448" t="str">
        <f t="shared" si="79"/>
        <v xml:space="preserve"> </v>
      </c>
    </row>
    <row r="577" spans="1:6">
      <c r="A577" s="444"/>
      <c r="B577" s="445" t="s">
        <v>1784</v>
      </c>
      <c r="C577" s="752" t="s">
        <v>5</v>
      </c>
      <c r="D577" s="753">
        <v>4</v>
      </c>
      <c r="E577" s="447"/>
      <c r="F577" s="448" t="str">
        <f t="shared" si="79"/>
        <v xml:space="preserve"> </v>
      </c>
    </row>
    <row r="578" spans="1:6">
      <c r="A578" s="444"/>
      <c r="B578" s="445" t="s">
        <v>1785</v>
      </c>
      <c r="C578" s="752" t="s">
        <v>5</v>
      </c>
      <c r="D578" s="753">
        <v>60</v>
      </c>
      <c r="E578" s="447"/>
      <c r="F578" s="448" t="str">
        <f t="shared" si="79"/>
        <v xml:space="preserve"> </v>
      </c>
    </row>
    <row r="579" spans="1:6">
      <c r="A579" s="734"/>
      <c r="B579" s="764" t="s">
        <v>1786</v>
      </c>
      <c r="C579" s="765"/>
      <c r="D579" s="766"/>
      <c r="E579" s="732"/>
      <c r="F579" s="458" t="str">
        <f t="shared" si="79"/>
        <v xml:space="preserve"> </v>
      </c>
    </row>
    <row r="580" spans="1:6">
      <c r="A580" s="665"/>
      <c r="B580" s="750" t="s">
        <v>1787</v>
      </c>
      <c r="C580" s="486" t="s">
        <v>1469</v>
      </c>
      <c r="D580" s="751">
        <v>16</v>
      </c>
      <c r="E580" s="468"/>
      <c r="F580" s="468" t="str">
        <f t="shared" si="79"/>
        <v xml:space="preserve"> </v>
      </c>
    </row>
    <row r="581" spans="1:6">
      <c r="A581" s="444"/>
      <c r="B581" s="445" t="s">
        <v>1788</v>
      </c>
      <c r="C581" s="752" t="s">
        <v>5</v>
      </c>
      <c r="D581" s="753">
        <v>12</v>
      </c>
      <c r="E581" s="447"/>
      <c r="F581" s="448" t="str">
        <f t="shared" si="79"/>
        <v xml:space="preserve"> </v>
      </c>
    </row>
    <row r="582" spans="1:6">
      <c r="A582" s="444"/>
      <c r="B582" s="445" t="s">
        <v>1789</v>
      </c>
      <c r="C582" s="752" t="s">
        <v>5</v>
      </c>
      <c r="D582" s="753">
        <v>5</v>
      </c>
      <c r="E582" s="447"/>
      <c r="F582" s="448" t="str">
        <f t="shared" si="79"/>
        <v xml:space="preserve"> </v>
      </c>
    </row>
    <row r="583" spans="1:6">
      <c r="A583" s="444"/>
      <c r="B583" s="445" t="s">
        <v>1784</v>
      </c>
      <c r="C583" s="752" t="s">
        <v>5</v>
      </c>
      <c r="D583" s="753">
        <v>4</v>
      </c>
      <c r="E583" s="447"/>
      <c r="F583" s="448" t="str">
        <f t="shared" si="79"/>
        <v xml:space="preserve"> </v>
      </c>
    </row>
    <row r="584" spans="1:6">
      <c r="A584" s="444"/>
      <c r="B584" s="445" t="s">
        <v>1785</v>
      </c>
      <c r="C584" s="752" t="s">
        <v>5</v>
      </c>
      <c r="D584" s="753">
        <v>60</v>
      </c>
      <c r="E584" s="447"/>
      <c r="F584" s="448" t="str">
        <f t="shared" si="79"/>
        <v xml:space="preserve"> </v>
      </c>
    </row>
    <row r="585" spans="1:6">
      <c r="A585" s="656"/>
      <c r="B585" s="755" t="s">
        <v>1779</v>
      </c>
      <c r="C585" s="756"/>
      <c r="D585" s="756"/>
      <c r="E585" s="757"/>
      <c r="F585" s="758"/>
    </row>
    <row r="586" spans="1:6">
      <c r="A586" s="566"/>
      <c r="B586" s="568"/>
      <c r="C586" s="569"/>
      <c r="D586" s="569"/>
      <c r="E586" s="544"/>
      <c r="F586" s="759"/>
    </row>
    <row r="587" spans="1:6" ht="25">
      <c r="A587" s="724">
        <v>11</v>
      </c>
      <c r="B587" s="767" t="s">
        <v>1790</v>
      </c>
      <c r="C587" s="768" t="s">
        <v>1469</v>
      </c>
      <c r="D587" s="769">
        <v>1</v>
      </c>
      <c r="E587" s="770"/>
      <c r="F587" s="771">
        <f t="shared" ref="F587" si="80">D587*E587</f>
        <v>0</v>
      </c>
    </row>
    <row r="588" spans="1:6" ht="14">
      <c r="A588" s="566"/>
      <c r="B588" s="567"/>
      <c r="C588" s="772"/>
      <c r="D588" s="773"/>
      <c r="E588" s="502"/>
      <c r="F588" s="436"/>
    </row>
    <row r="589" spans="1:6" ht="25">
      <c r="A589" s="724">
        <v>12</v>
      </c>
      <c r="B589" s="728" t="s">
        <v>1706</v>
      </c>
      <c r="C589" s="706"/>
      <c r="D589" s="707"/>
      <c r="E589" s="502"/>
      <c r="F589" s="436"/>
    </row>
    <row r="590" spans="1:6" ht="37.5">
      <c r="A590" s="444"/>
      <c r="B590" s="774" t="s">
        <v>1791</v>
      </c>
      <c r="C590" s="752" t="s">
        <v>1676</v>
      </c>
      <c r="D590" s="446">
        <v>1</v>
      </c>
      <c r="E590" s="490"/>
      <c r="F590" s="771">
        <f t="shared" ref="F590:F591" si="81">D590*E590</f>
        <v>0</v>
      </c>
    </row>
    <row r="591" spans="1:6" ht="37.5">
      <c r="A591" s="444"/>
      <c r="B591" s="775" t="s">
        <v>1709</v>
      </c>
      <c r="C591" s="776" t="s">
        <v>1676</v>
      </c>
      <c r="D591" s="777">
        <v>1</v>
      </c>
      <c r="E591" s="778"/>
      <c r="F591" s="771">
        <f t="shared" si="81"/>
        <v>0</v>
      </c>
    </row>
    <row r="592" spans="1:6" ht="25">
      <c r="A592" s="444"/>
      <c r="B592" s="779" t="s">
        <v>1710</v>
      </c>
      <c r="C592" s="780"/>
      <c r="D592" s="543"/>
      <c r="E592" s="494"/>
      <c r="F592" s="781"/>
    </row>
    <row r="593" spans="1:256">
      <c r="A593" s="566"/>
      <c r="B593" s="567"/>
      <c r="C593" s="568"/>
      <c r="D593" s="569"/>
      <c r="E593" s="494"/>
      <c r="F593" s="781"/>
    </row>
    <row r="594" spans="1:256" ht="14">
      <c r="A594" s="782" t="s">
        <v>1792</v>
      </c>
      <c r="B594" s="783"/>
      <c r="C594" s="784"/>
      <c r="D594" s="785"/>
      <c r="E594" s="786"/>
      <c r="F594" s="787">
        <f>SUM(F470:F591)</f>
        <v>0</v>
      </c>
    </row>
    <row r="595" spans="1:256" ht="13.5" customHeight="1"/>
    <row r="596" spans="1:256" s="437" customFormat="1" ht="15.5">
      <c r="A596" s="419" t="s">
        <v>1793</v>
      </c>
      <c r="B596" s="789"/>
      <c r="C596" s="790"/>
      <c r="D596" s="791"/>
      <c r="E596" s="792"/>
      <c r="F596" s="793"/>
      <c r="G596" s="443"/>
      <c r="H596" s="443"/>
      <c r="I596" s="443"/>
      <c r="J596" s="443"/>
      <c r="K596" s="443"/>
      <c r="L596" s="443"/>
      <c r="M596" s="443"/>
      <c r="N596" s="443"/>
      <c r="O596" s="443"/>
      <c r="P596" s="443"/>
      <c r="Q596" s="443"/>
      <c r="R596" s="443"/>
      <c r="S596" s="443"/>
      <c r="T596" s="443"/>
      <c r="U596" s="443"/>
      <c r="V596" s="443"/>
      <c r="W596" s="443"/>
      <c r="X596" s="443"/>
      <c r="Y596" s="443"/>
      <c r="Z596" s="443"/>
      <c r="AA596" s="443"/>
      <c r="AB596" s="443"/>
      <c r="AC596" s="443"/>
      <c r="AD596" s="443"/>
      <c r="AE596" s="443"/>
      <c r="AF596" s="443"/>
      <c r="AG596" s="443"/>
      <c r="AH596" s="443"/>
      <c r="AI596" s="443"/>
      <c r="AJ596" s="443"/>
      <c r="AK596" s="443"/>
      <c r="AL596" s="443"/>
      <c r="AM596" s="443"/>
      <c r="AN596" s="443"/>
      <c r="AO596" s="443"/>
      <c r="AP596" s="443"/>
      <c r="AQ596" s="443"/>
      <c r="AR596" s="443"/>
      <c r="AS596" s="443"/>
      <c r="AT596" s="443"/>
      <c r="AU596" s="443"/>
      <c r="AV596" s="443"/>
      <c r="AW596" s="443"/>
      <c r="AX596" s="443"/>
      <c r="AY596" s="443"/>
      <c r="AZ596" s="443"/>
      <c r="BA596" s="443"/>
      <c r="BB596" s="443"/>
      <c r="BC596" s="443"/>
      <c r="BD596" s="443"/>
      <c r="BE596" s="443"/>
      <c r="BF596" s="443"/>
      <c r="BG596" s="443"/>
      <c r="BH596" s="443"/>
      <c r="BI596" s="443"/>
      <c r="BJ596" s="443"/>
      <c r="BK596" s="443"/>
      <c r="BL596" s="443"/>
      <c r="BM596" s="443"/>
      <c r="BN596" s="443"/>
      <c r="BO596" s="443"/>
      <c r="BP596" s="443"/>
      <c r="BQ596" s="443"/>
      <c r="BR596" s="443"/>
      <c r="BS596" s="443"/>
      <c r="BT596" s="443"/>
      <c r="BU596" s="443"/>
      <c r="BV596" s="443"/>
      <c r="BW596" s="443"/>
      <c r="BX596" s="443"/>
      <c r="BY596" s="443"/>
      <c r="BZ596" s="443"/>
      <c r="CA596" s="443"/>
      <c r="CB596" s="443"/>
      <c r="CC596" s="443"/>
      <c r="CD596" s="443"/>
      <c r="CE596" s="443"/>
      <c r="CF596" s="443"/>
      <c r="CG596" s="443"/>
      <c r="CH596" s="443"/>
      <c r="CI596" s="443"/>
      <c r="CJ596" s="443"/>
      <c r="CK596" s="443"/>
      <c r="CL596" s="443"/>
      <c r="CM596" s="443"/>
      <c r="CN596" s="443"/>
      <c r="CO596" s="443"/>
      <c r="CP596" s="443"/>
      <c r="CQ596" s="443"/>
      <c r="CR596" s="443"/>
      <c r="CS596" s="443"/>
      <c r="CT596" s="443"/>
      <c r="CU596" s="443"/>
      <c r="CV596" s="443"/>
      <c r="CW596" s="443"/>
      <c r="CX596" s="443"/>
      <c r="CY596" s="443"/>
      <c r="CZ596" s="443"/>
      <c r="DA596" s="443"/>
      <c r="DB596" s="443"/>
      <c r="DC596" s="443"/>
      <c r="DD596" s="443"/>
      <c r="DE596" s="443"/>
      <c r="DF596" s="443"/>
      <c r="DG596" s="443"/>
      <c r="DH596" s="443"/>
      <c r="DI596" s="443"/>
      <c r="DJ596" s="443"/>
      <c r="DK596" s="443"/>
      <c r="DL596" s="443"/>
      <c r="DM596" s="443"/>
      <c r="DN596" s="443"/>
      <c r="DO596" s="443"/>
      <c r="DP596" s="443"/>
      <c r="DQ596" s="443"/>
      <c r="DR596" s="443"/>
      <c r="DS596" s="443"/>
      <c r="DT596" s="443"/>
      <c r="DU596" s="443"/>
      <c r="DV596" s="443"/>
      <c r="DW596" s="443"/>
      <c r="DX596" s="443"/>
      <c r="DY596" s="443"/>
      <c r="DZ596" s="443"/>
      <c r="EA596" s="443"/>
      <c r="EB596" s="443"/>
      <c r="EC596" s="443"/>
      <c r="ED596" s="443"/>
      <c r="EE596" s="443"/>
      <c r="EF596" s="443"/>
      <c r="EG596" s="443"/>
      <c r="EH596" s="443"/>
      <c r="EI596" s="443"/>
      <c r="EJ596" s="443"/>
      <c r="EK596" s="443"/>
      <c r="EL596" s="443"/>
      <c r="EM596" s="443"/>
      <c r="EN596" s="443"/>
      <c r="EO596" s="443"/>
      <c r="EP596" s="443"/>
      <c r="EQ596" s="443"/>
      <c r="ER596" s="443"/>
      <c r="ES596" s="443"/>
      <c r="ET596" s="443"/>
      <c r="EU596" s="443"/>
      <c r="EV596" s="443"/>
      <c r="EW596" s="443"/>
      <c r="EX596" s="443"/>
      <c r="EY596" s="443"/>
      <c r="EZ596" s="443"/>
      <c r="FA596" s="443"/>
      <c r="FB596" s="443"/>
      <c r="FC596" s="443"/>
      <c r="FD596" s="443"/>
      <c r="FE596" s="443"/>
      <c r="FF596" s="443"/>
      <c r="FG596" s="443"/>
      <c r="FH596" s="443"/>
      <c r="FI596" s="443"/>
      <c r="FJ596" s="443"/>
      <c r="FK596" s="443"/>
      <c r="FL596" s="443"/>
      <c r="FM596" s="443"/>
      <c r="FN596" s="443"/>
      <c r="FO596" s="443"/>
      <c r="FP596" s="443"/>
      <c r="FQ596" s="443"/>
      <c r="FR596" s="443"/>
      <c r="FS596" s="443"/>
      <c r="FT596" s="443"/>
      <c r="FU596" s="443"/>
      <c r="FV596" s="443"/>
      <c r="FW596" s="443"/>
      <c r="FX596" s="443"/>
      <c r="FY596" s="443"/>
      <c r="FZ596" s="443"/>
      <c r="GA596" s="443"/>
      <c r="GB596" s="443"/>
      <c r="GC596" s="443"/>
      <c r="GD596" s="443"/>
      <c r="GE596" s="443"/>
      <c r="GF596" s="443"/>
      <c r="GG596" s="443"/>
      <c r="GH596" s="443"/>
      <c r="GI596" s="443"/>
      <c r="GJ596" s="443"/>
      <c r="GK596" s="443"/>
      <c r="GL596" s="443"/>
      <c r="GM596" s="443"/>
      <c r="GN596" s="443"/>
      <c r="GO596" s="443"/>
      <c r="GP596" s="443"/>
      <c r="GQ596" s="443"/>
      <c r="GR596" s="443"/>
      <c r="GS596" s="443"/>
      <c r="GT596" s="443"/>
      <c r="GU596" s="443"/>
      <c r="GV596" s="443"/>
      <c r="GW596" s="443"/>
      <c r="GX596" s="443"/>
      <c r="GY596" s="443"/>
      <c r="GZ596" s="443"/>
      <c r="HA596" s="443"/>
      <c r="HB596" s="443"/>
      <c r="HC596" s="443"/>
      <c r="HD596" s="443"/>
      <c r="HE596" s="443"/>
      <c r="HF596" s="443"/>
      <c r="HG596" s="443"/>
      <c r="HH596" s="443"/>
      <c r="HI596" s="443"/>
      <c r="HJ596" s="443"/>
      <c r="HK596" s="443"/>
      <c r="HL596" s="443"/>
      <c r="HM596" s="443"/>
      <c r="HN596" s="443"/>
      <c r="HO596" s="443"/>
      <c r="HP596" s="443"/>
      <c r="HQ596" s="443"/>
      <c r="HR596" s="443"/>
      <c r="HS596" s="443"/>
      <c r="HT596" s="443"/>
      <c r="HU596" s="443"/>
      <c r="HV596" s="443"/>
      <c r="HW596" s="443"/>
      <c r="HX596" s="443"/>
      <c r="HY596" s="443"/>
      <c r="HZ596" s="443"/>
      <c r="IA596" s="443"/>
      <c r="IB596" s="443"/>
      <c r="IC596" s="443"/>
      <c r="ID596" s="443"/>
      <c r="IE596" s="443"/>
      <c r="IF596" s="443"/>
      <c r="IG596" s="443"/>
      <c r="IH596" s="443"/>
      <c r="II596" s="443"/>
      <c r="IJ596" s="443"/>
      <c r="IK596" s="443"/>
      <c r="IL596" s="443"/>
      <c r="IM596" s="443"/>
      <c r="IN596" s="443"/>
      <c r="IO596" s="443"/>
      <c r="IP596" s="443"/>
      <c r="IQ596" s="443"/>
      <c r="IR596" s="443"/>
      <c r="IS596" s="443"/>
      <c r="IT596" s="443"/>
      <c r="IU596" s="443"/>
      <c r="IV596" s="443"/>
    </row>
    <row r="597" spans="1:256" s="443" customFormat="1" ht="87.5">
      <c r="A597" s="794">
        <v>1</v>
      </c>
      <c r="B597" s="795" t="s">
        <v>1794</v>
      </c>
      <c r="C597" s="796" t="s">
        <v>1469</v>
      </c>
      <c r="D597" s="797">
        <v>1</v>
      </c>
      <c r="E597" s="798"/>
      <c r="F597" s="799" t="str">
        <f>IF(E597&gt;0,E597*D597," ")</f>
        <v xml:space="preserve"> </v>
      </c>
      <c r="G597" s="437"/>
      <c r="H597" s="437"/>
      <c r="I597" s="437"/>
      <c r="J597" s="437"/>
      <c r="K597" s="437"/>
      <c r="L597" s="437"/>
      <c r="M597" s="437"/>
      <c r="N597" s="437"/>
      <c r="O597" s="437"/>
      <c r="P597" s="437"/>
      <c r="Q597" s="437"/>
      <c r="R597" s="437"/>
      <c r="S597" s="437"/>
      <c r="T597" s="437"/>
      <c r="U597" s="437"/>
      <c r="V597" s="437"/>
      <c r="W597" s="437"/>
      <c r="X597" s="437"/>
      <c r="Y597" s="437"/>
      <c r="Z597" s="437"/>
      <c r="AA597" s="437"/>
      <c r="AB597" s="437"/>
      <c r="AC597" s="437"/>
      <c r="AD597" s="437"/>
      <c r="AE597" s="437"/>
      <c r="AF597" s="437"/>
      <c r="AG597" s="437"/>
      <c r="AH597" s="437"/>
      <c r="AI597" s="437"/>
      <c r="AJ597" s="437"/>
      <c r="AK597" s="437"/>
      <c r="AL597" s="437"/>
      <c r="AM597" s="437"/>
      <c r="AN597" s="437"/>
      <c r="AO597" s="437"/>
      <c r="AP597" s="437"/>
      <c r="AQ597" s="437"/>
      <c r="AR597" s="437"/>
      <c r="AS597" s="437"/>
      <c r="AT597" s="437"/>
      <c r="AU597" s="437"/>
      <c r="AV597" s="437"/>
      <c r="AW597" s="437"/>
      <c r="AX597" s="437"/>
      <c r="AY597" s="437"/>
      <c r="AZ597" s="437"/>
      <c r="BA597" s="437"/>
      <c r="BB597" s="437"/>
      <c r="BC597" s="437"/>
      <c r="BD597" s="437"/>
      <c r="BE597" s="437"/>
      <c r="BF597" s="437"/>
      <c r="BG597" s="437"/>
      <c r="BH597" s="437"/>
      <c r="BI597" s="437"/>
      <c r="BJ597" s="437"/>
      <c r="BK597" s="437"/>
      <c r="BL597" s="437"/>
      <c r="BM597" s="437"/>
      <c r="BN597" s="437"/>
      <c r="BO597" s="437"/>
      <c r="BP597" s="437"/>
      <c r="BQ597" s="437"/>
      <c r="BR597" s="437"/>
      <c r="BS597" s="437"/>
      <c r="BT597" s="437"/>
      <c r="BU597" s="437"/>
      <c r="BV597" s="437"/>
      <c r="BW597" s="437"/>
      <c r="BX597" s="437"/>
      <c r="BY597" s="437"/>
      <c r="BZ597" s="437"/>
      <c r="CA597" s="437"/>
      <c r="CB597" s="437"/>
      <c r="CC597" s="437"/>
      <c r="CD597" s="437"/>
      <c r="CE597" s="437"/>
      <c r="CF597" s="437"/>
      <c r="CG597" s="437"/>
      <c r="CH597" s="437"/>
      <c r="CI597" s="437"/>
      <c r="CJ597" s="437"/>
      <c r="CK597" s="437"/>
      <c r="CL597" s="437"/>
      <c r="CM597" s="437"/>
      <c r="CN597" s="437"/>
      <c r="CO597" s="437"/>
      <c r="CP597" s="437"/>
      <c r="CQ597" s="437"/>
      <c r="CR597" s="437"/>
      <c r="CS597" s="437"/>
      <c r="CT597" s="437"/>
      <c r="CU597" s="437"/>
      <c r="CV597" s="437"/>
      <c r="CW597" s="437"/>
      <c r="CX597" s="437"/>
      <c r="CY597" s="437"/>
      <c r="CZ597" s="437"/>
      <c r="DA597" s="437"/>
      <c r="DB597" s="437"/>
      <c r="DC597" s="437"/>
      <c r="DD597" s="437"/>
      <c r="DE597" s="437"/>
      <c r="DF597" s="437"/>
      <c r="DG597" s="437"/>
      <c r="DH597" s="437"/>
      <c r="DI597" s="437"/>
      <c r="DJ597" s="437"/>
      <c r="DK597" s="437"/>
      <c r="DL597" s="437"/>
      <c r="DM597" s="437"/>
      <c r="DN597" s="437"/>
      <c r="DO597" s="437"/>
      <c r="DP597" s="437"/>
      <c r="DQ597" s="437"/>
      <c r="DR597" s="437"/>
      <c r="DS597" s="437"/>
      <c r="DT597" s="437"/>
      <c r="DU597" s="437"/>
      <c r="DV597" s="437"/>
      <c r="DW597" s="437"/>
      <c r="DX597" s="437"/>
      <c r="DY597" s="437"/>
      <c r="DZ597" s="437"/>
      <c r="EA597" s="437"/>
      <c r="EB597" s="437"/>
      <c r="EC597" s="437"/>
      <c r="ED597" s="437"/>
      <c r="EE597" s="437"/>
      <c r="EF597" s="437"/>
      <c r="EG597" s="437"/>
      <c r="EH597" s="437"/>
      <c r="EI597" s="437"/>
      <c r="EJ597" s="437"/>
      <c r="EK597" s="437"/>
      <c r="EL597" s="437"/>
      <c r="EM597" s="437"/>
      <c r="EN597" s="437"/>
      <c r="EO597" s="437"/>
      <c r="EP597" s="437"/>
      <c r="EQ597" s="437"/>
      <c r="ER597" s="437"/>
      <c r="ES597" s="437"/>
      <c r="ET597" s="437"/>
      <c r="EU597" s="437"/>
      <c r="EV597" s="437"/>
      <c r="EW597" s="437"/>
      <c r="EX597" s="437"/>
      <c r="EY597" s="437"/>
      <c r="EZ597" s="437"/>
      <c r="FA597" s="437"/>
      <c r="FB597" s="437"/>
      <c r="FC597" s="437"/>
      <c r="FD597" s="437"/>
      <c r="FE597" s="437"/>
      <c r="FF597" s="437"/>
      <c r="FG597" s="437"/>
      <c r="FH597" s="437"/>
      <c r="FI597" s="437"/>
      <c r="FJ597" s="437"/>
      <c r="FK597" s="437"/>
      <c r="FL597" s="437"/>
      <c r="FM597" s="437"/>
      <c r="FN597" s="437"/>
      <c r="FO597" s="437"/>
      <c r="FP597" s="437"/>
      <c r="FQ597" s="437"/>
      <c r="FR597" s="437"/>
      <c r="FS597" s="437"/>
      <c r="FT597" s="437"/>
      <c r="FU597" s="437"/>
      <c r="FV597" s="437"/>
      <c r="FW597" s="437"/>
      <c r="FX597" s="437"/>
      <c r="FY597" s="437"/>
      <c r="FZ597" s="437"/>
      <c r="GA597" s="437"/>
      <c r="GB597" s="437"/>
      <c r="GC597" s="437"/>
      <c r="GD597" s="437"/>
      <c r="GE597" s="437"/>
      <c r="GF597" s="437"/>
      <c r="GG597" s="437"/>
      <c r="GH597" s="437"/>
      <c r="GI597" s="437"/>
      <c r="GJ597" s="437"/>
      <c r="GK597" s="437"/>
      <c r="GL597" s="437"/>
      <c r="GM597" s="437"/>
      <c r="GN597" s="437"/>
      <c r="GO597" s="437"/>
      <c r="GP597" s="437"/>
      <c r="GQ597" s="437"/>
      <c r="GR597" s="437"/>
      <c r="GS597" s="437"/>
      <c r="GT597" s="437"/>
      <c r="GU597" s="437"/>
      <c r="GV597" s="437"/>
      <c r="GW597" s="437"/>
      <c r="GX597" s="437"/>
      <c r="GY597" s="437"/>
      <c r="GZ597" s="437"/>
      <c r="HA597" s="437"/>
      <c r="HB597" s="437"/>
      <c r="HC597" s="437"/>
      <c r="HD597" s="437"/>
      <c r="HE597" s="437"/>
      <c r="HF597" s="437"/>
      <c r="HG597" s="437"/>
      <c r="HH597" s="437"/>
      <c r="HI597" s="437"/>
      <c r="HJ597" s="437"/>
      <c r="HK597" s="437"/>
      <c r="HL597" s="437"/>
      <c r="HM597" s="437"/>
      <c r="HN597" s="437"/>
      <c r="HO597" s="437"/>
      <c r="HP597" s="437"/>
      <c r="HQ597" s="437"/>
      <c r="HR597" s="437"/>
      <c r="HS597" s="437"/>
      <c r="HT597" s="437"/>
      <c r="HU597" s="437"/>
      <c r="HV597" s="437"/>
      <c r="HW597" s="437"/>
      <c r="HX597" s="437"/>
      <c r="HY597" s="437"/>
      <c r="HZ597" s="437"/>
      <c r="IA597" s="437"/>
      <c r="IB597" s="437"/>
      <c r="IC597" s="437"/>
      <c r="ID597" s="437"/>
      <c r="IE597" s="437"/>
      <c r="IF597" s="437"/>
      <c r="IG597" s="437"/>
      <c r="IH597" s="437"/>
      <c r="II597" s="437"/>
      <c r="IJ597" s="437"/>
      <c r="IK597" s="437"/>
      <c r="IL597" s="437"/>
      <c r="IM597" s="437"/>
      <c r="IN597" s="437"/>
      <c r="IO597" s="437"/>
      <c r="IP597" s="437"/>
      <c r="IQ597" s="437"/>
      <c r="IR597" s="437"/>
      <c r="IS597" s="437"/>
      <c r="IT597" s="437"/>
      <c r="IU597" s="437"/>
      <c r="IV597" s="437"/>
    </row>
    <row r="598" spans="1:256" s="437" customFormat="1" ht="14">
      <c r="A598" s="482"/>
      <c r="B598" s="800"/>
      <c r="C598" s="689"/>
      <c r="D598" s="456"/>
      <c r="E598" s="696"/>
      <c r="F598" s="697"/>
      <c r="G598" s="443"/>
      <c r="H598" s="443"/>
      <c r="I598" s="443"/>
      <c r="J598" s="443"/>
      <c r="K598" s="443"/>
      <c r="L598" s="443"/>
      <c r="M598" s="443"/>
      <c r="N598" s="443"/>
      <c r="O598" s="443"/>
      <c r="P598" s="443"/>
      <c r="Q598" s="443"/>
      <c r="R598" s="443"/>
      <c r="S598" s="443"/>
      <c r="T598" s="443"/>
      <c r="U598" s="443"/>
      <c r="V598" s="443"/>
      <c r="W598" s="443"/>
      <c r="X598" s="443"/>
      <c r="Y598" s="443"/>
      <c r="Z598" s="443"/>
      <c r="AA598" s="443"/>
      <c r="AB598" s="443"/>
      <c r="AC598" s="443"/>
      <c r="AD598" s="443"/>
      <c r="AE598" s="443"/>
      <c r="AF598" s="443"/>
      <c r="AG598" s="443"/>
      <c r="AH598" s="443"/>
      <c r="AI598" s="443"/>
      <c r="AJ598" s="443"/>
      <c r="AK598" s="443"/>
      <c r="AL598" s="443"/>
      <c r="AM598" s="443"/>
      <c r="AN598" s="443"/>
      <c r="AO598" s="443"/>
      <c r="AP598" s="443"/>
      <c r="AQ598" s="443"/>
      <c r="AR598" s="443"/>
      <c r="AS598" s="443"/>
      <c r="AT598" s="443"/>
      <c r="AU598" s="443"/>
      <c r="AV598" s="443"/>
      <c r="AW598" s="443"/>
      <c r="AX598" s="443"/>
      <c r="AY598" s="443"/>
      <c r="AZ598" s="443"/>
      <c r="BA598" s="443"/>
      <c r="BB598" s="443"/>
      <c r="BC598" s="443"/>
      <c r="BD598" s="443"/>
      <c r="BE598" s="443"/>
      <c r="BF598" s="443"/>
      <c r="BG598" s="443"/>
      <c r="BH598" s="443"/>
      <c r="BI598" s="443"/>
      <c r="BJ598" s="443"/>
      <c r="BK598" s="443"/>
      <c r="BL598" s="443"/>
      <c r="BM598" s="443"/>
      <c r="BN598" s="443"/>
      <c r="BO598" s="443"/>
      <c r="BP598" s="443"/>
      <c r="BQ598" s="443"/>
      <c r="BR598" s="443"/>
      <c r="BS598" s="443"/>
      <c r="BT598" s="443"/>
      <c r="BU598" s="443"/>
      <c r="BV598" s="443"/>
      <c r="BW598" s="443"/>
      <c r="BX598" s="443"/>
      <c r="BY598" s="443"/>
      <c r="BZ598" s="443"/>
      <c r="CA598" s="443"/>
      <c r="CB598" s="443"/>
      <c r="CC598" s="443"/>
      <c r="CD598" s="443"/>
      <c r="CE598" s="443"/>
      <c r="CF598" s="443"/>
      <c r="CG598" s="443"/>
      <c r="CH598" s="443"/>
      <c r="CI598" s="443"/>
      <c r="CJ598" s="443"/>
      <c r="CK598" s="443"/>
      <c r="CL598" s="443"/>
      <c r="CM598" s="443"/>
      <c r="CN598" s="443"/>
      <c r="CO598" s="443"/>
      <c r="CP598" s="443"/>
      <c r="CQ598" s="443"/>
      <c r="CR598" s="443"/>
      <c r="CS598" s="443"/>
      <c r="CT598" s="443"/>
      <c r="CU598" s="443"/>
      <c r="CV598" s="443"/>
      <c r="CW598" s="443"/>
      <c r="CX598" s="443"/>
      <c r="CY598" s="443"/>
      <c r="CZ598" s="443"/>
      <c r="DA598" s="443"/>
      <c r="DB598" s="443"/>
      <c r="DC598" s="443"/>
      <c r="DD598" s="443"/>
      <c r="DE598" s="443"/>
      <c r="DF598" s="443"/>
      <c r="DG598" s="443"/>
      <c r="DH598" s="443"/>
      <c r="DI598" s="443"/>
      <c r="DJ598" s="443"/>
      <c r="DK598" s="443"/>
      <c r="DL598" s="443"/>
      <c r="DM598" s="443"/>
      <c r="DN598" s="443"/>
      <c r="DO598" s="443"/>
      <c r="DP598" s="443"/>
      <c r="DQ598" s="443"/>
      <c r="DR598" s="443"/>
      <c r="DS598" s="443"/>
      <c r="DT598" s="443"/>
      <c r="DU598" s="443"/>
      <c r="DV598" s="443"/>
      <c r="DW598" s="443"/>
      <c r="DX598" s="443"/>
      <c r="DY598" s="443"/>
      <c r="DZ598" s="443"/>
      <c r="EA598" s="443"/>
      <c r="EB598" s="443"/>
      <c r="EC598" s="443"/>
      <c r="ED598" s="443"/>
      <c r="EE598" s="443"/>
      <c r="EF598" s="443"/>
      <c r="EG598" s="443"/>
      <c r="EH598" s="443"/>
      <c r="EI598" s="443"/>
      <c r="EJ598" s="443"/>
      <c r="EK598" s="443"/>
      <c r="EL598" s="443"/>
      <c r="EM598" s="443"/>
      <c r="EN598" s="443"/>
      <c r="EO598" s="443"/>
      <c r="EP598" s="443"/>
      <c r="EQ598" s="443"/>
      <c r="ER598" s="443"/>
      <c r="ES598" s="443"/>
      <c r="ET598" s="443"/>
      <c r="EU598" s="443"/>
      <c r="EV598" s="443"/>
      <c r="EW598" s="443"/>
      <c r="EX598" s="443"/>
      <c r="EY598" s="443"/>
      <c r="EZ598" s="443"/>
      <c r="FA598" s="443"/>
      <c r="FB598" s="443"/>
      <c r="FC598" s="443"/>
      <c r="FD598" s="443"/>
      <c r="FE598" s="443"/>
      <c r="FF598" s="443"/>
      <c r="FG598" s="443"/>
      <c r="FH598" s="443"/>
      <c r="FI598" s="443"/>
      <c r="FJ598" s="443"/>
      <c r="FK598" s="443"/>
      <c r="FL598" s="443"/>
      <c r="FM598" s="443"/>
      <c r="FN598" s="443"/>
      <c r="FO598" s="443"/>
      <c r="FP598" s="443"/>
      <c r="FQ598" s="443"/>
      <c r="FR598" s="443"/>
      <c r="FS598" s="443"/>
      <c r="FT598" s="443"/>
      <c r="FU598" s="443"/>
      <c r="FV598" s="443"/>
      <c r="FW598" s="443"/>
      <c r="FX598" s="443"/>
      <c r="FY598" s="443"/>
      <c r="FZ598" s="443"/>
      <c r="GA598" s="443"/>
      <c r="GB598" s="443"/>
      <c r="GC598" s="443"/>
      <c r="GD598" s="443"/>
      <c r="GE598" s="443"/>
      <c r="GF598" s="443"/>
      <c r="GG598" s="443"/>
      <c r="GH598" s="443"/>
      <c r="GI598" s="443"/>
      <c r="GJ598" s="443"/>
      <c r="GK598" s="443"/>
      <c r="GL598" s="443"/>
      <c r="GM598" s="443"/>
      <c r="GN598" s="443"/>
      <c r="GO598" s="443"/>
      <c r="GP598" s="443"/>
      <c r="GQ598" s="443"/>
      <c r="GR598" s="443"/>
      <c r="GS598" s="443"/>
      <c r="GT598" s="443"/>
      <c r="GU598" s="443"/>
      <c r="GV598" s="443"/>
      <c r="GW598" s="443"/>
      <c r="GX598" s="443"/>
      <c r="GY598" s="443"/>
      <c r="GZ598" s="443"/>
      <c r="HA598" s="443"/>
      <c r="HB598" s="443"/>
      <c r="HC598" s="443"/>
      <c r="HD598" s="443"/>
      <c r="HE598" s="443"/>
      <c r="HF598" s="443"/>
      <c r="HG598" s="443"/>
      <c r="HH598" s="443"/>
      <c r="HI598" s="443"/>
      <c r="HJ598" s="443"/>
      <c r="HK598" s="443"/>
      <c r="HL598" s="443"/>
      <c r="HM598" s="443"/>
      <c r="HN598" s="443"/>
      <c r="HO598" s="443"/>
      <c r="HP598" s="443"/>
      <c r="HQ598" s="443"/>
      <c r="HR598" s="443"/>
      <c r="HS598" s="443"/>
      <c r="HT598" s="443"/>
      <c r="HU598" s="443"/>
      <c r="HV598" s="443"/>
      <c r="HW598" s="443"/>
      <c r="HX598" s="443"/>
      <c r="HY598" s="443"/>
      <c r="HZ598" s="443"/>
      <c r="IA598" s="443"/>
      <c r="IB598" s="443"/>
      <c r="IC598" s="443"/>
      <c r="ID598" s="443"/>
      <c r="IE598" s="443"/>
      <c r="IF598" s="443"/>
      <c r="IG598" s="443"/>
      <c r="IH598" s="443"/>
      <c r="II598" s="443"/>
      <c r="IJ598" s="443"/>
      <c r="IK598" s="443"/>
      <c r="IL598" s="443"/>
      <c r="IM598" s="443"/>
      <c r="IN598" s="443"/>
      <c r="IO598" s="443"/>
      <c r="IP598" s="443"/>
      <c r="IQ598" s="443"/>
      <c r="IR598" s="443"/>
      <c r="IS598" s="443"/>
      <c r="IT598" s="443"/>
      <c r="IU598" s="443"/>
      <c r="IV598" s="443"/>
    </row>
    <row r="599" spans="1:256" ht="25">
      <c r="A599" s="794">
        <v>2</v>
      </c>
      <c r="B599" s="801" t="s">
        <v>1795</v>
      </c>
      <c r="C599" s="796" t="s">
        <v>1469</v>
      </c>
      <c r="D599" s="797">
        <v>1</v>
      </c>
      <c r="E599" s="802"/>
      <c r="F599" s="799" t="str">
        <f>IF(E599&gt;0,E599*D599," ")</f>
        <v xml:space="preserve"> </v>
      </c>
      <c r="G599" s="437"/>
      <c r="H599" s="437"/>
      <c r="I599" s="437"/>
      <c r="J599" s="437"/>
      <c r="K599" s="437"/>
      <c r="L599" s="437"/>
      <c r="M599" s="437"/>
      <c r="N599" s="437"/>
      <c r="O599" s="437"/>
      <c r="P599" s="437"/>
      <c r="Q599" s="437"/>
      <c r="R599" s="437"/>
      <c r="S599" s="437"/>
      <c r="T599" s="437"/>
      <c r="U599" s="437"/>
      <c r="V599" s="437"/>
      <c r="W599" s="437"/>
      <c r="X599" s="437"/>
      <c r="Y599" s="437"/>
      <c r="Z599" s="437"/>
      <c r="AA599" s="437"/>
      <c r="AB599" s="437"/>
      <c r="AC599" s="437"/>
      <c r="AD599" s="437"/>
      <c r="AE599" s="437"/>
      <c r="AF599" s="437"/>
      <c r="AG599" s="437"/>
      <c r="AH599" s="437"/>
      <c r="AI599" s="437"/>
      <c r="AJ599" s="437"/>
      <c r="AK599" s="437"/>
      <c r="AL599" s="437"/>
      <c r="AM599" s="437"/>
      <c r="AN599" s="437"/>
      <c r="AO599" s="437"/>
      <c r="AP599" s="437"/>
      <c r="AQ599" s="437"/>
      <c r="AR599" s="437"/>
      <c r="AS599" s="437"/>
      <c r="AT599" s="437"/>
      <c r="AU599" s="437"/>
      <c r="AV599" s="437"/>
      <c r="AW599" s="437"/>
      <c r="AX599" s="437"/>
      <c r="AY599" s="437"/>
      <c r="AZ599" s="437"/>
      <c r="BA599" s="437"/>
      <c r="BB599" s="437"/>
      <c r="BC599" s="437"/>
      <c r="BD599" s="437"/>
      <c r="BE599" s="437"/>
      <c r="BF599" s="437"/>
      <c r="BG599" s="437"/>
      <c r="BH599" s="437"/>
      <c r="BI599" s="437"/>
      <c r="BJ599" s="437"/>
      <c r="BK599" s="437"/>
      <c r="BL599" s="437"/>
      <c r="BM599" s="437"/>
      <c r="BN599" s="437"/>
      <c r="BO599" s="437"/>
      <c r="BP599" s="437"/>
      <c r="BQ599" s="437"/>
      <c r="BR599" s="437"/>
      <c r="BS599" s="437"/>
      <c r="BT599" s="437"/>
      <c r="BU599" s="437"/>
      <c r="BV599" s="437"/>
      <c r="BW599" s="437"/>
      <c r="BX599" s="437"/>
      <c r="BY599" s="437"/>
      <c r="BZ599" s="437"/>
      <c r="CA599" s="437"/>
      <c r="CB599" s="437"/>
      <c r="CC599" s="437"/>
      <c r="CD599" s="437"/>
      <c r="CE599" s="437"/>
      <c r="CF599" s="437"/>
      <c r="CG599" s="437"/>
      <c r="CH599" s="437"/>
      <c r="CI599" s="437"/>
      <c r="CJ599" s="437"/>
      <c r="CK599" s="437"/>
      <c r="CL599" s="437"/>
      <c r="CM599" s="437"/>
      <c r="CN599" s="437"/>
      <c r="CO599" s="437"/>
      <c r="CP599" s="437"/>
      <c r="CQ599" s="437"/>
      <c r="CR599" s="437"/>
      <c r="CS599" s="437"/>
      <c r="CT599" s="437"/>
      <c r="CU599" s="437"/>
      <c r="CV599" s="437"/>
      <c r="CW599" s="437"/>
      <c r="CX599" s="437"/>
      <c r="CY599" s="437"/>
      <c r="CZ599" s="437"/>
      <c r="DA599" s="437"/>
      <c r="DB599" s="437"/>
      <c r="DC599" s="437"/>
      <c r="DD599" s="437"/>
      <c r="DE599" s="437"/>
      <c r="DF599" s="437"/>
      <c r="DG599" s="437"/>
      <c r="DH599" s="437"/>
      <c r="DI599" s="437"/>
      <c r="DJ599" s="437"/>
      <c r="DK599" s="437"/>
      <c r="DL599" s="437"/>
      <c r="DM599" s="437"/>
      <c r="DN599" s="437"/>
      <c r="DO599" s="437"/>
      <c r="DP599" s="437"/>
      <c r="DQ599" s="437"/>
      <c r="DR599" s="437"/>
      <c r="DS599" s="437"/>
      <c r="DT599" s="437"/>
      <c r="DU599" s="437"/>
      <c r="DV599" s="437"/>
      <c r="DW599" s="437"/>
      <c r="DX599" s="437"/>
      <c r="DY599" s="437"/>
      <c r="DZ599" s="437"/>
      <c r="EA599" s="437"/>
      <c r="EB599" s="437"/>
      <c r="EC599" s="437"/>
      <c r="ED599" s="437"/>
      <c r="EE599" s="437"/>
      <c r="EF599" s="437"/>
      <c r="EG599" s="437"/>
      <c r="EH599" s="437"/>
      <c r="EI599" s="437"/>
      <c r="EJ599" s="437"/>
      <c r="EK599" s="437"/>
      <c r="EL599" s="437"/>
      <c r="EM599" s="437"/>
      <c r="EN599" s="437"/>
      <c r="EO599" s="437"/>
      <c r="EP599" s="437"/>
      <c r="EQ599" s="437"/>
      <c r="ER599" s="437"/>
      <c r="ES599" s="437"/>
      <c r="ET599" s="437"/>
      <c r="EU599" s="437"/>
      <c r="EV599" s="437"/>
      <c r="EW599" s="437"/>
      <c r="EX599" s="437"/>
      <c r="EY599" s="437"/>
      <c r="EZ599" s="437"/>
      <c r="FA599" s="437"/>
      <c r="FB599" s="437"/>
      <c r="FC599" s="437"/>
      <c r="FD599" s="437"/>
      <c r="FE599" s="437"/>
      <c r="FF599" s="437"/>
      <c r="FG599" s="437"/>
      <c r="FH599" s="437"/>
      <c r="FI599" s="437"/>
      <c r="FJ599" s="437"/>
      <c r="FK599" s="437"/>
      <c r="FL599" s="437"/>
      <c r="FM599" s="437"/>
      <c r="FN599" s="437"/>
      <c r="FO599" s="437"/>
      <c r="FP599" s="437"/>
      <c r="FQ599" s="437"/>
      <c r="FR599" s="437"/>
      <c r="FS599" s="437"/>
      <c r="FT599" s="437"/>
      <c r="FU599" s="437"/>
      <c r="FV599" s="437"/>
      <c r="FW599" s="437"/>
      <c r="FX599" s="437"/>
      <c r="FY599" s="437"/>
      <c r="FZ599" s="437"/>
      <c r="GA599" s="437"/>
      <c r="GB599" s="437"/>
      <c r="GC599" s="437"/>
      <c r="GD599" s="437"/>
      <c r="GE599" s="437"/>
      <c r="GF599" s="437"/>
      <c r="GG599" s="437"/>
      <c r="GH599" s="437"/>
      <c r="GI599" s="437"/>
      <c r="GJ599" s="437"/>
      <c r="GK599" s="437"/>
      <c r="GL599" s="437"/>
      <c r="GM599" s="437"/>
      <c r="GN599" s="437"/>
      <c r="GO599" s="437"/>
      <c r="GP599" s="437"/>
      <c r="GQ599" s="437"/>
      <c r="GR599" s="437"/>
      <c r="GS599" s="437"/>
      <c r="GT599" s="437"/>
      <c r="GU599" s="437"/>
      <c r="GV599" s="437"/>
      <c r="GW599" s="437"/>
      <c r="GX599" s="437"/>
      <c r="GY599" s="437"/>
      <c r="GZ599" s="437"/>
      <c r="HA599" s="437"/>
      <c r="HB599" s="437"/>
      <c r="HC599" s="437"/>
      <c r="HD599" s="437"/>
      <c r="HE599" s="437"/>
      <c r="HF599" s="437"/>
      <c r="HG599" s="437"/>
      <c r="HH599" s="437"/>
      <c r="HI599" s="437"/>
      <c r="HJ599" s="437"/>
      <c r="HK599" s="437"/>
      <c r="HL599" s="437"/>
      <c r="HM599" s="437"/>
      <c r="HN599" s="437"/>
      <c r="HO599" s="437"/>
      <c r="HP599" s="437"/>
      <c r="HQ599" s="437"/>
      <c r="HR599" s="437"/>
      <c r="HS599" s="437"/>
      <c r="HT599" s="437"/>
      <c r="HU599" s="437"/>
      <c r="HV599" s="437"/>
      <c r="HW599" s="437"/>
      <c r="HX599" s="437"/>
      <c r="HY599" s="437"/>
      <c r="HZ599" s="437"/>
      <c r="IA599" s="437"/>
      <c r="IB599" s="437"/>
      <c r="IC599" s="437"/>
      <c r="ID599" s="437"/>
      <c r="IE599" s="437"/>
      <c r="IF599" s="437"/>
      <c r="IG599" s="437"/>
      <c r="IH599" s="437"/>
      <c r="II599" s="437"/>
      <c r="IJ599" s="437"/>
      <c r="IK599" s="437"/>
      <c r="IL599" s="437"/>
      <c r="IM599" s="437"/>
      <c r="IN599" s="437"/>
      <c r="IO599" s="437"/>
      <c r="IP599" s="437"/>
      <c r="IQ599" s="437"/>
      <c r="IR599" s="437"/>
      <c r="IS599" s="437"/>
      <c r="IT599" s="437"/>
      <c r="IU599" s="437"/>
      <c r="IV599" s="437"/>
    </row>
    <row r="600" spans="1:256">
      <c r="A600" s="482"/>
      <c r="B600" s="800"/>
      <c r="C600" s="689"/>
      <c r="D600" s="456"/>
      <c r="E600" s="696"/>
      <c r="F600" s="697"/>
    </row>
    <row r="601" spans="1:256" ht="62.5">
      <c r="A601" s="794">
        <v>3</v>
      </c>
      <c r="B601" s="801" t="s">
        <v>1796</v>
      </c>
      <c r="C601" s="796" t="s">
        <v>1469</v>
      </c>
      <c r="D601" s="797">
        <v>1</v>
      </c>
      <c r="E601" s="802"/>
      <c r="F601" s="799" t="str">
        <f>IF(E601&gt;0,E601*D601," ")</f>
        <v xml:space="preserve"> </v>
      </c>
    </row>
    <row r="602" spans="1:256" s="443" customFormat="1">
      <c r="A602" s="482"/>
      <c r="B602" s="800"/>
      <c r="C602" s="689"/>
      <c r="D602" s="456"/>
      <c r="E602" s="696"/>
      <c r="F602" s="697"/>
      <c r="G602" s="411"/>
      <c r="H602" s="411"/>
      <c r="I602" s="411"/>
      <c r="J602" s="411"/>
      <c r="K602" s="411"/>
      <c r="L602" s="411"/>
      <c r="M602" s="411"/>
      <c r="N602" s="411"/>
      <c r="O602" s="411"/>
      <c r="P602" s="411"/>
      <c r="Q602" s="411"/>
      <c r="R602" s="411"/>
      <c r="S602" s="411"/>
      <c r="T602" s="411"/>
      <c r="U602" s="411"/>
      <c r="V602" s="411"/>
      <c r="W602" s="411"/>
      <c r="X602" s="411"/>
      <c r="Y602" s="411"/>
      <c r="Z602" s="411"/>
      <c r="AA602" s="411"/>
      <c r="AB602" s="411"/>
      <c r="AC602" s="411"/>
      <c r="AD602" s="411"/>
      <c r="AE602" s="411"/>
      <c r="AF602" s="411"/>
      <c r="AG602" s="411"/>
      <c r="AH602" s="411"/>
      <c r="AI602" s="411"/>
      <c r="AJ602" s="411"/>
      <c r="AK602" s="411"/>
      <c r="AL602" s="411"/>
      <c r="AM602" s="411"/>
      <c r="AN602" s="411"/>
      <c r="AO602" s="411"/>
      <c r="AP602" s="411"/>
      <c r="AQ602" s="411"/>
      <c r="AR602" s="411"/>
      <c r="AS602" s="411"/>
      <c r="AT602" s="411"/>
      <c r="AU602" s="411"/>
      <c r="AV602" s="411"/>
      <c r="AW602" s="411"/>
      <c r="AX602" s="411"/>
      <c r="AY602" s="411"/>
      <c r="AZ602" s="411"/>
      <c r="BA602" s="411"/>
      <c r="BB602" s="411"/>
      <c r="BC602" s="411"/>
      <c r="BD602" s="411"/>
      <c r="BE602" s="411"/>
      <c r="BF602" s="411"/>
      <c r="BG602" s="411"/>
      <c r="BH602" s="411"/>
      <c r="BI602" s="411"/>
      <c r="BJ602" s="411"/>
      <c r="BK602" s="411"/>
      <c r="BL602" s="411"/>
      <c r="BM602" s="411"/>
      <c r="BN602" s="411"/>
      <c r="BO602" s="411"/>
      <c r="BP602" s="411"/>
      <c r="BQ602" s="411"/>
      <c r="BR602" s="411"/>
      <c r="BS602" s="411"/>
      <c r="BT602" s="411"/>
      <c r="BU602" s="411"/>
      <c r="BV602" s="411"/>
      <c r="BW602" s="411"/>
      <c r="BX602" s="411"/>
      <c r="BY602" s="411"/>
      <c r="BZ602" s="411"/>
      <c r="CA602" s="411"/>
      <c r="CB602" s="411"/>
      <c r="CC602" s="411"/>
      <c r="CD602" s="411"/>
      <c r="CE602" s="411"/>
      <c r="CF602" s="411"/>
      <c r="CG602" s="411"/>
      <c r="CH602" s="411"/>
      <c r="CI602" s="411"/>
      <c r="CJ602" s="411"/>
      <c r="CK602" s="411"/>
      <c r="CL602" s="411"/>
      <c r="CM602" s="411"/>
      <c r="CN602" s="411"/>
      <c r="CO602" s="411"/>
      <c r="CP602" s="411"/>
      <c r="CQ602" s="411"/>
      <c r="CR602" s="411"/>
      <c r="CS602" s="411"/>
      <c r="CT602" s="411"/>
      <c r="CU602" s="411"/>
      <c r="CV602" s="411"/>
      <c r="CW602" s="411"/>
      <c r="CX602" s="411"/>
      <c r="CY602" s="411"/>
      <c r="CZ602" s="411"/>
      <c r="DA602" s="411"/>
      <c r="DB602" s="411"/>
      <c r="DC602" s="411"/>
      <c r="DD602" s="411"/>
      <c r="DE602" s="411"/>
      <c r="DF602" s="411"/>
      <c r="DG602" s="411"/>
      <c r="DH602" s="411"/>
      <c r="DI602" s="411"/>
      <c r="DJ602" s="411"/>
      <c r="DK602" s="411"/>
      <c r="DL602" s="411"/>
      <c r="DM602" s="411"/>
      <c r="DN602" s="411"/>
      <c r="DO602" s="411"/>
      <c r="DP602" s="411"/>
      <c r="DQ602" s="411"/>
      <c r="DR602" s="411"/>
      <c r="DS602" s="411"/>
      <c r="DT602" s="411"/>
      <c r="DU602" s="411"/>
      <c r="DV602" s="411"/>
      <c r="DW602" s="411"/>
      <c r="DX602" s="411"/>
      <c r="DY602" s="411"/>
      <c r="DZ602" s="411"/>
      <c r="EA602" s="411"/>
      <c r="EB602" s="411"/>
      <c r="EC602" s="411"/>
      <c r="ED602" s="411"/>
      <c r="EE602" s="411"/>
      <c r="EF602" s="411"/>
      <c r="EG602" s="411"/>
      <c r="EH602" s="411"/>
      <c r="EI602" s="411"/>
      <c r="EJ602" s="411"/>
      <c r="EK602" s="411"/>
      <c r="EL602" s="411"/>
      <c r="EM602" s="411"/>
      <c r="EN602" s="411"/>
      <c r="EO602" s="411"/>
      <c r="EP602" s="411"/>
      <c r="EQ602" s="411"/>
      <c r="ER602" s="411"/>
      <c r="ES602" s="411"/>
      <c r="ET602" s="411"/>
      <c r="EU602" s="411"/>
      <c r="EV602" s="411"/>
      <c r="EW602" s="411"/>
      <c r="EX602" s="411"/>
      <c r="EY602" s="411"/>
      <c r="EZ602" s="411"/>
      <c r="FA602" s="411"/>
      <c r="FB602" s="411"/>
      <c r="FC602" s="411"/>
      <c r="FD602" s="411"/>
      <c r="FE602" s="411"/>
      <c r="FF602" s="411"/>
      <c r="FG602" s="411"/>
      <c r="FH602" s="411"/>
      <c r="FI602" s="411"/>
      <c r="FJ602" s="411"/>
      <c r="FK602" s="411"/>
      <c r="FL602" s="411"/>
      <c r="FM602" s="411"/>
      <c r="FN602" s="411"/>
      <c r="FO602" s="411"/>
      <c r="FP602" s="411"/>
      <c r="FQ602" s="411"/>
      <c r="FR602" s="411"/>
      <c r="FS602" s="411"/>
      <c r="FT602" s="411"/>
      <c r="FU602" s="411"/>
      <c r="FV602" s="411"/>
      <c r="FW602" s="411"/>
      <c r="FX602" s="411"/>
      <c r="FY602" s="411"/>
      <c r="FZ602" s="411"/>
      <c r="GA602" s="411"/>
      <c r="GB602" s="411"/>
      <c r="GC602" s="411"/>
      <c r="GD602" s="411"/>
      <c r="GE602" s="411"/>
      <c r="GF602" s="411"/>
      <c r="GG602" s="411"/>
      <c r="GH602" s="411"/>
      <c r="GI602" s="411"/>
      <c r="GJ602" s="411"/>
      <c r="GK602" s="411"/>
      <c r="GL602" s="411"/>
      <c r="GM602" s="411"/>
      <c r="GN602" s="411"/>
      <c r="GO602" s="411"/>
      <c r="GP602" s="411"/>
      <c r="GQ602" s="411"/>
      <c r="GR602" s="411"/>
      <c r="GS602" s="411"/>
      <c r="GT602" s="411"/>
      <c r="GU602" s="411"/>
      <c r="GV602" s="411"/>
      <c r="GW602" s="411"/>
      <c r="GX602" s="411"/>
      <c r="GY602" s="411"/>
      <c r="GZ602" s="411"/>
      <c r="HA602" s="411"/>
      <c r="HB602" s="411"/>
      <c r="HC602" s="411"/>
      <c r="HD602" s="411"/>
      <c r="HE602" s="411"/>
      <c r="HF602" s="411"/>
      <c r="HG602" s="411"/>
      <c r="HH602" s="411"/>
      <c r="HI602" s="411"/>
      <c r="HJ602" s="411"/>
      <c r="HK602" s="411"/>
      <c r="HL602" s="411"/>
      <c r="HM602" s="411"/>
      <c r="HN602" s="411"/>
      <c r="HO602" s="411"/>
      <c r="HP602" s="411"/>
      <c r="HQ602" s="411"/>
      <c r="HR602" s="411"/>
      <c r="HS602" s="411"/>
      <c r="HT602" s="411"/>
      <c r="HU602" s="411"/>
      <c r="HV602" s="411"/>
      <c r="HW602" s="411"/>
      <c r="HX602" s="411"/>
      <c r="HY602" s="411"/>
      <c r="HZ602" s="411"/>
      <c r="IA602" s="411"/>
      <c r="IB602" s="411"/>
      <c r="IC602" s="411"/>
      <c r="ID602" s="411"/>
      <c r="IE602" s="411"/>
      <c r="IF602" s="411"/>
      <c r="IG602" s="411"/>
      <c r="IH602" s="411"/>
      <c r="II602" s="411"/>
      <c r="IJ602" s="411"/>
      <c r="IK602" s="411"/>
      <c r="IL602" s="411"/>
      <c r="IM602" s="411"/>
      <c r="IN602" s="411"/>
      <c r="IO602" s="411"/>
      <c r="IP602" s="411"/>
      <c r="IQ602" s="411"/>
      <c r="IR602" s="411"/>
      <c r="IS602" s="411"/>
      <c r="IT602" s="411"/>
      <c r="IU602" s="411"/>
      <c r="IV602" s="411"/>
    </row>
    <row r="603" spans="1:256" s="443" customFormat="1" ht="125">
      <c r="A603" s="794">
        <v>4</v>
      </c>
      <c r="B603" s="795" t="s">
        <v>1797</v>
      </c>
      <c r="C603" s="796" t="s">
        <v>5</v>
      </c>
      <c r="D603" s="797">
        <v>59</v>
      </c>
      <c r="E603" s="802"/>
      <c r="F603" s="799" t="str">
        <f>IF(E603&gt;0,E603*D603," ")</f>
        <v xml:space="preserve"> </v>
      </c>
    </row>
    <row r="604" spans="1:256">
      <c r="A604" s="482"/>
      <c r="B604" s="800"/>
      <c r="C604" s="689"/>
      <c r="D604" s="456"/>
      <c r="E604" s="696"/>
      <c r="F604" s="697"/>
      <c r="G604" s="443"/>
      <c r="H604" s="443"/>
      <c r="I604" s="443"/>
      <c r="J604" s="443"/>
      <c r="K604" s="443"/>
      <c r="L604" s="443"/>
      <c r="M604" s="443"/>
      <c r="N604" s="443"/>
      <c r="O604" s="443"/>
      <c r="P604" s="443"/>
      <c r="Q604" s="443"/>
      <c r="R604" s="443"/>
      <c r="S604" s="443"/>
      <c r="T604" s="443"/>
      <c r="U604" s="443"/>
      <c r="V604" s="443"/>
      <c r="W604" s="443"/>
      <c r="X604" s="443"/>
      <c r="Y604" s="443"/>
      <c r="Z604" s="443"/>
      <c r="AA604" s="443"/>
      <c r="AB604" s="443"/>
      <c r="AC604" s="443"/>
      <c r="AD604" s="443"/>
      <c r="AE604" s="443"/>
      <c r="AF604" s="443"/>
      <c r="AG604" s="443"/>
      <c r="AH604" s="443"/>
      <c r="AI604" s="443"/>
      <c r="AJ604" s="443"/>
      <c r="AK604" s="443"/>
      <c r="AL604" s="443"/>
      <c r="AM604" s="443"/>
      <c r="AN604" s="443"/>
      <c r="AO604" s="443"/>
      <c r="AP604" s="443"/>
      <c r="AQ604" s="443"/>
      <c r="AR604" s="443"/>
      <c r="AS604" s="443"/>
      <c r="AT604" s="443"/>
      <c r="AU604" s="443"/>
      <c r="AV604" s="443"/>
      <c r="AW604" s="443"/>
      <c r="AX604" s="443"/>
      <c r="AY604" s="443"/>
      <c r="AZ604" s="443"/>
      <c r="BA604" s="443"/>
      <c r="BB604" s="443"/>
      <c r="BC604" s="443"/>
      <c r="BD604" s="443"/>
      <c r="BE604" s="443"/>
      <c r="BF604" s="443"/>
      <c r="BG604" s="443"/>
      <c r="BH604" s="443"/>
      <c r="BI604" s="443"/>
      <c r="BJ604" s="443"/>
      <c r="BK604" s="443"/>
      <c r="BL604" s="443"/>
      <c r="BM604" s="443"/>
      <c r="BN604" s="443"/>
      <c r="BO604" s="443"/>
      <c r="BP604" s="443"/>
      <c r="BQ604" s="443"/>
      <c r="BR604" s="443"/>
      <c r="BS604" s="443"/>
      <c r="BT604" s="443"/>
      <c r="BU604" s="443"/>
      <c r="BV604" s="443"/>
      <c r="BW604" s="443"/>
      <c r="BX604" s="443"/>
      <c r="BY604" s="443"/>
      <c r="BZ604" s="443"/>
      <c r="CA604" s="443"/>
      <c r="CB604" s="443"/>
      <c r="CC604" s="443"/>
      <c r="CD604" s="443"/>
      <c r="CE604" s="443"/>
      <c r="CF604" s="443"/>
      <c r="CG604" s="443"/>
      <c r="CH604" s="443"/>
      <c r="CI604" s="443"/>
      <c r="CJ604" s="443"/>
      <c r="CK604" s="443"/>
      <c r="CL604" s="443"/>
      <c r="CM604" s="443"/>
      <c r="CN604" s="443"/>
      <c r="CO604" s="443"/>
      <c r="CP604" s="443"/>
      <c r="CQ604" s="443"/>
      <c r="CR604" s="443"/>
      <c r="CS604" s="443"/>
      <c r="CT604" s="443"/>
      <c r="CU604" s="443"/>
      <c r="CV604" s="443"/>
      <c r="CW604" s="443"/>
      <c r="CX604" s="443"/>
      <c r="CY604" s="443"/>
      <c r="CZ604" s="443"/>
      <c r="DA604" s="443"/>
      <c r="DB604" s="443"/>
      <c r="DC604" s="443"/>
      <c r="DD604" s="443"/>
      <c r="DE604" s="443"/>
      <c r="DF604" s="443"/>
      <c r="DG604" s="443"/>
      <c r="DH604" s="443"/>
      <c r="DI604" s="443"/>
      <c r="DJ604" s="443"/>
      <c r="DK604" s="443"/>
      <c r="DL604" s="443"/>
      <c r="DM604" s="443"/>
      <c r="DN604" s="443"/>
      <c r="DO604" s="443"/>
      <c r="DP604" s="443"/>
      <c r="DQ604" s="443"/>
      <c r="DR604" s="443"/>
      <c r="DS604" s="443"/>
      <c r="DT604" s="443"/>
      <c r="DU604" s="443"/>
      <c r="DV604" s="443"/>
      <c r="DW604" s="443"/>
      <c r="DX604" s="443"/>
      <c r="DY604" s="443"/>
      <c r="DZ604" s="443"/>
      <c r="EA604" s="443"/>
      <c r="EB604" s="443"/>
      <c r="EC604" s="443"/>
      <c r="ED604" s="443"/>
      <c r="EE604" s="443"/>
      <c r="EF604" s="443"/>
      <c r="EG604" s="443"/>
      <c r="EH604" s="443"/>
      <c r="EI604" s="443"/>
      <c r="EJ604" s="443"/>
      <c r="EK604" s="443"/>
      <c r="EL604" s="443"/>
      <c r="EM604" s="443"/>
      <c r="EN604" s="443"/>
      <c r="EO604" s="443"/>
      <c r="EP604" s="443"/>
      <c r="EQ604" s="443"/>
      <c r="ER604" s="443"/>
      <c r="ES604" s="443"/>
      <c r="ET604" s="443"/>
      <c r="EU604" s="443"/>
      <c r="EV604" s="443"/>
      <c r="EW604" s="443"/>
      <c r="EX604" s="443"/>
      <c r="EY604" s="443"/>
      <c r="EZ604" s="443"/>
      <c r="FA604" s="443"/>
      <c r="FB604" s="443"/>
      <c r="FC604" s="443"/>
      <c r="FD604" s="443"/>
      <c r="FE604" s="443"/>
      <c r="FF604" s="443"/>
      <c r="FG604" s="443"/>
      <c r="FH604" s="443"/>
      <c r="FI604" s="443"/>
      <c r="FJ604" s="443"/>
      <c r="FK604" s="443"/>
      <c r="FL604" s="443"/>
      <c r="FM604" s="443"/>
      <c r="FN604" s="443"/>
      <c r="FO604" s="443"/>
      <c r="FP604" s="443"/>
      <c r="FQ604" s="443"/>
      <c r="FR604" s="443"/>
      <c r="FS604" s="443"/>
      <c r="FT604" s="443"/>
      <c r="FU604" s="443"/>
      <c r="FV604" s="443"/>
      <c r="FW604" s="443"/>
      <c r="FX604" s="443"/>
      <c r="FY604" s="443"/>
      <c r="FZ604" s="443"/>
      <c r="GA604" s="443"/>
      <c r="GB604" s="443"/>
      <c r="GC604" s="443"/>
      <c r="GD604" s="443"/>
      <c r="GE604" s="443"/>
      <c r="GF604" s="443"/>
      <c r="GG604" s="443"/>
      <c r="GH604" s="443"/>
      <c r="GI604" s="443"/>
      <c r="GJ604" s="443"/>
      <c r="GK604" s="443"/>
      <c r="GL604" s="443"/>
      <c r="GM604" s="443"/>
      <c r="GN604" s="443"/>
      <c r="GO604" s="443"/>
      <c r="GP604" s="443"/>
      <c r="GQ604" s="443"/>
      <c r="GR604" s="443"/>
      <c r="GS604" s="443"/>
      <c r="GT604" s="443"/>
      <c r="GU604" s="443"/>
      <c r="GV604" s="443"/>
      <c r="GW604" s="443"/>
      <c r="GX604" s="443"/>
      <c r="GY604" s="443"/>
      <c r="GZ604" s="443"/>
      <c r="HA604" s="443"/>
      <c r="HB604" s="443"/>
      <c r="HC604" s="443"/>
      <c r="HD604" s="443"/>
      <c r="HE604" s="443"/>
      <c r="HF604" s="443"/>
      <c r="HG604" s="443"/>
      <c r="HH604" s="443"/>
      <c r="HI604" s="443"/>
      <c r="HJ604" s="443"/>
      <c r="HK604" s="443"/>
      <c r="HL604" s="443"/>
      <c r="HM604" s="443"/>
      <c r="HN604" s="443"/>
      <c r="HO604" s="443"/>
      <c r="HP604" s="443"/>
      <c r="HQ604" s="443"/>
      <c r="HR604" s="443"/>
      <c r="HS604" s="443"/>
      <c r="HT604" s="443"/>
      <c r="HU604" s="443"/>
      <c r="HV604" s="443"/>
      <c r="HW604" s="443"/>
      <c r="HX604" s="443"/>
      <c r="HY604" s="443"/>
      <c r="HZ604" s="443"/>
      <c r="IA604" s="443"/>
      <c r="IB604" s="443"/>
      <c r="IC604" s="443"/>
      <c r="ID604" s="443"/>
      <c r="IE604" s="443"/>
      <c r="IF604" s="443"/>
      <c r="IG604" s="443"/>
      <c r="IH604" s="443"/>
      <c r="II604" s="443"/>
      <c r="IJ604" s="443"/>
      <c r="IK604" s="443"/>
      <c r="IL604" s="443"/>
      <c r="IM604" s="443"/>
      <c r="IN604" s="443"/>
      <c r="IO604" s="443"/>
      <c r="IP604" s="443"/>
      <c r="IQ604" s="443"/>
      <c r="IR604" s="443"/>
      <c r="IS604" s="443"/>
      <c r="IT604" s="443"/>
      <c r="IU604" s="443"/>
      <c r="IV604" s="443"/>
    </row>
    <row r="605" spans="1:256" s="443" customFormat="1" ht="37.5">
      <c r="A605" s="794">
        <v>5</v>
      </c>
      <c r="B605" s="801" t="s">
        <v>1798</v>
      </c>
      <c r="C605" s="796" t="s">
        <v>5</v>
      </c>
      <c r="D605" s="797">
        <v>59</v>
      </c>
      <c r="E605" s="802"/>
      <c r="F605" s="799" t="str">
        <f>IF(E605&gt;0,E605*D605," ")</f>
        <v xml:space="preserve"> </v>
      </c>
      <c r="G605" s="411"/>
      <c r="H605" s="411"/>
      <c r="I605" s="411"/>
      <c r="J605" s="411"/>
      <c r="K605" s="411"/>
      <c r="L605" s="411"/>
      <c r="M605" s="411"/>
      <c r="N605" s="411"/>
      <c r="O605" s="411"/>
      <c r="P605" s="411"/>
      <c r="Q605" s="411"/>
      <c r="R605" s="411"/>
      <c r="S605" s="411"/>
      <c r="T605" s="411"/>
      <c r="U605" s="411"/>
      <c r="V605" s="411"/>
      <c r="W605" s="411"/>
      <c r="X605" s="411"/>
      <c r="Y605" s="411"/>
      <c r="Z605" s="411"/>
      <c r="AA605" s="411"/>
      <c r="AB605" s="411"/>
      <c r="AC605" s="411"/>
      <c r="AD605" s="411"/>
      <c r="AE605" s="411"/>
      <c r="AF605" s="411"/>
      <c r="AG605" s="411"/>
      <c r="AH605" s="411"/>
      <c r="AI605" s="411"/>
      <c r="AJ605" s="411"/>
      <c r="AK605" s="411"/>
      <c r="AL605" s="411"/>
      <c r="AM605" s="411"/>
      <c r="AN605" s="411"/>
      <c r="AO605" s="411"/>
      <c r="AP605" s="411"/>
      <c r="AQ605" s="411"/>
      <c r="AR605" s="411"/>
      <c r="AS605" s="411"/>
      <c r="AT605" s="411"/>
      <c r="AU605" s="411"/>
      <c r="AV605" s="411"/>
      <c r="AW605" s="411"/>
      <c r="AX605" s="411"/>
      <c r="AY605" s="411"/>
      <c r="AZ605" s="411"/>
      <c r="BA605" s="411"/>
      <c r="BB605" s="411"/>
      <c r="BC605" s="411"/>
      <c r="BD605" s="411"/>
      <c r="BE605" s="411"/>
      <c r="BF605" s="411"/>
      <c r="BG605" s="411"/>
      <c r="BH605" s="411"/>
      <c r="BI605" s="411"/>
      <c r="BJ605" s="411"/>
      <c r="BK605" s="411"/>
      <c r="BL605" s="411"/>
      <c r="BM605" s="411"/>
      <c r="BN605" s="411"/>
      <c r="BO605" s="411"/>
      <c r="BP605" s="411"/>
      <c r="BQ605" s="411"/>
      <c r="BR605" s="411"/>
      <c r="BS605" s="411"/>
      <c r="BT605" s="411"/>
      <c r="BU605" s="411"/>
      <c r="BV605" s="411"/>
      <c r="BW605" s="411"/>
      <c r="BX605" s="411"/>
      <c r="BY605" s="411"/>
      <c r="BZ605" s="411"/>
      <c r="CA605" s="411"/>
      <c r="CB605" s="411"/>
      <c r="CC605" s="411"/>
      <c r="CD605" s="411"/>
      <c r="CE605" s="411"/>
      <c r="CF605" s="411"/>
      <c r="CG605" s="411"/>
      <c r="CH605" s="411"/>
      <c r="CI605" s="411"/>
      <c r="CJ605" s="411"/>
      <c r="CK605" s="411"/>
      <c r="CL605" s="411"/>
      <c r="CM605" s="411"/>
      <c r="CN605" s="411"/>
      <c r="CO605" s="411"/>
      <c r="CP605" s="411"/>
      <c r="CQ605" s="411"/>
      <c r="CR605" s="411"/>
      <c r="CS605" s="411"/>
      <c r="CT605" s="411"/>
      <c r="CU605" s="411"/>
      <c r="CV605" s="411"/>
      <c r="CW605" s="411"/>
      <c r="CX605" s="411"/>
      <c r="CY605" s="411"/>
      <c r="CZ605" s="411"/>
      <c r="DA605" s="411"/>
      <c r="DB605" s="411"/>
      <c r="DC605" s="411"/>
      <c r="DD605" s="411"/>
      <c r="DE605" s="411"/>
      <c r="DF605" s="411"/>
      <c r="DG605" s="411"/>
      <c r="DH605" s="411"/>
      <c r="DI605" s="411"/>
      <c r="DJ605" s="411"/>
      <c r="DK605" s="411"/>
      <c r="DL605" s="411"/>
      <c r="DM605" s="411"/>
      <c r="DN605" s="411"/>
      <c r="DO605" s="411"/>
      <c r="DP605" s="411"/>
      <c r="DQ605" s="411"/>
      <c r="DR605" s="411"/>
      <c r="DS605" s="411"/>
      <c r="DT605" s="411"/>
      <c r="DU605" s="411"/>
      <c r="DV605" s="411"/>
      <c r="DW605" s="411"/>
      <c r="DX605" s="411"/>
      <c r="DY605" s="411"/>
      <c r="DZ605" s="411"/>
      <c r="EA605" s="411"/>
      <c r="EB605" s="411"/>
      <c r="EC605" s="411"/>
      <c r="ED605" s="411"/>
      <c r="EE605" s="411"/>
      <c r="EF605" s="411"/>
      <c r="EG605" s="411"/>
      <c r="EH605" s="411"/>
      <c r="EI605" s="411"/>
      <c r="EJ605" s="411"/>
      <c r="EK605" s="411"/>
      <c r="EL605" s="411"/>
      <c r="EM605" s="411"/>
      <c r="EN605" s="411"/>
      <c r="EO605" s="411"/>
      <c r="EP605" s="411"/>
      <c r="EQ605" s="411"/>
      <c r="ER605" s="411"/>
      <c r="ES605" s="411"/>
      <c r="ET605" s="411"/>
      <c r="EU605" s="411"/>
      <c r="EV605" s="411"/>
      <c r="EW605" s="411"/>
      <c r="EX605" s="411"/>
      <c r="EY605" s="411"/>
      <c r="EZ605" s="411"/>
      <c r="FA605" s="411"/>
      <c r="FB605" s="411"/>
      <c r="FC605" s="411"/>
      <c r="FD605" s="411"/>
      <c r="FE605" s="411"/>
      <c r="FF605" s="411"/>
      <c r="FG605" s="411"/>
      <c r="FH605" s="411"/>
      <c r="FI605" s="411"/>
      <c r="FJ605" s="411"/>
      <c r="FK605" s="411"/>
      <c r="FL605" s="411"/>
      <c r="FM605" s="411"/>
      <c r="FN605" s="411"/>
      <c r="FO605" s="411"/>
      <c r="FP605" s="411"/>
      <c r="FQ605" s="411"/>
      <c r="FR605" s="411"/>
      <c r="FS605" s="411"/>
      <c r="FT605" s="411"/>
      <c r="FU605" s="411"/>
      <c r="FV605" s="411"/>
      <c r="FW605" s="411"/>
      <c r="FX605" s="411"/>
      <c r="FY605" s="411"/>
      <c r="FZ605" s="411"/>
      <c r="GA605" s="411"/>
      <c r="GB605" s="411"/>
      <c r="GC605" s="411"/>
      <c r="GD605" s="411"/>
      <c r="GE605" s="411"/>
      <c r="GF605" s="411"/>
      <c r="GG605" s="411"/>
      <c r="GH605" s="411"/>
      <c r="GI605" s="411"/>
      <c r="GJ605" s="411"/>
      <c r="GK605" s="411"/>
      <c r="GL605" s="411"/>
      <c r="GM605" s="411"/>
      <c r="GN605" s="411"/>
      <c r="GO605" s="411"/>
      <c r="GP605" s="411"/>
      <c r="GQ605" s="411"/>
      <c r="GR605" s="411"/>
      <c r="GS605" s="411"/>
      <c r="GT605" s="411"/>
      <c r="GU605" s="411"/>
      <c r="GV605" s="411"/>
      <c r="GW605" s="411"/>
      <c r="GX605" s="411"/>
      <c r="GY605" s="411"/>
      <c r="GZ605" s="411"/>
      <c r="HA605" s="411"/>
      <c r="HB605" s="411"/>
      <c r="HC605" s="411"/>
      <c r="HD605" s="411"/>
      <c r="HE605" s="411"/>
      <c r="HF605" s="411"/>
      <c r="HG605" s="411"/>
      <c r="HH605" s="411"/>
      <c r="HI605" s="411"/>
      <c r="HJ605" s="411"/>
      <c r="HK605" s="411"/>
      <c r="HL605" s="411"/>
      <c r="HM605" s="411"/>
      <c r="HN605" s="411"/>
      <c r="HO605" s="411"/>
      <c r="HP605" s="411"/>
      <c r="HQ605" s="411"/>
      <c r="HR605" s="411"/>
      <c r="HS605" s="411"/>
      <c r="HT605" s="411"/>
      <c r="HU605" s="411"/>
      <c r="HV605" s="411"/>
      <c r="HW605" s="411"/>
      <c r="HX605" s="411"/>
      <c r="HY605" s="411"/>
      <c r="HZ605" s="411"/>
      <c r="IA605" s="411"/>
      <c r="IB605" s="411"/>
      <c r="IC605" s="411"/>
      <c r="ID605" s="411"/>
      <c r="IE605" s="411"/>
      <c r="IF605" s="411"/>
      <c r="IG605" s="411"/>
      <c r="IH605" s="411"/>
      <c r="II605" s="411"/>
      <c r="IJ605" s="411"/>
      <c r="IK605" s="411"/>
      <c r="IL605" s="411"/>
      <c r="IM605" s="411"/>
      <c r="IN605" s="411"/>
      <c r="IO605" s="411"/>
      <c r="IP605" s="411"/>
      <c r="IQ605" s="411"/>
      <c r="IR605" s="411"/>
      <c r="IS605" s="411"/>
      <c r="IT605" s="411"/>
      <c r="IU605" s="411"/>
      <c r="IV605" s="411"/>
    </row>
    <row r="606" spans="1:256" s="437" customFormat="1" ht="14">
      <c r="A606" s="482"/>
      <c r="B606" s="800"/>
      <c r="C606" s="689"/>
      <c r="D606" s="456"/>
      <c r="E606" s="696"/>
      <c r="F606" s="697"/>
      <c r="G606" s="443"/>
      <c r="H606" s="443"/>
      <c r="I606" s="443"/>
      <c r="J606" s="443"/>
      <c r="K606" s="443"/>
      <c r="L606" s="443"/>
      <c r="M606" s="443"/>
      <c r="N606" s="443"/>
      <c r="O606" s="443"/>
      <c r="P606" s="443"/>
      <c r="Q606" s="443"/>
      <c r="R606" s="443"/>
      <c r="S606" s="443"/>
      <c r="T606" s="443"/>
      <c r="U606" s="443"/>
      <c r="V606" s="443"/>
      <c r="W606" s="443"/>
      <c r="X606" s="443"/>
      <c r="Y606" s="443"/>
      <c r="Z606" s="443"/>
      <c r="AA606" s="443"/>
      <c r="AB606" s="443"/>
      <c r="AC606" s="443"/>
      <c r="AD606" s="443"/>
      <c r="AE606" s="443"/>
      <c r="AF606" s="443"/>
      <c r="AG606" s="443"/>
      <c r="AH606" s="443"/>
      <c r="AI606" s="443"/>
      <c r="AJ606" s="443"/>
      <c r="AK606" s="443"/>
      <c r="AL606" s="443"/>
      <c r="AM606" s="443"/>
      <c r="AN606" s="443"/>
      <c r="AO606" s="443"/>
      <c r="AP606" s="443"/>
      <c r="AQ606" s="443"/>
      <c r="AR606" s="443"/>
      <c r="AS606" s="443"/>
      <c r="AT606" s="443"/>
      <c r="AU606" s="443"/>
      <c r="AV606" s="443"/>
      <c r="AW606" s="443"/>
      <c r="AX606" s="443"/>
      <c r="AY606" s="443"/>
      <c r="AZ606" s="443"/>
      <c r="BA606" s="443"/>
      <c r="BB606" s="443"/>
      <c r="BC606" s="443"/>
      <c r="BD606" s="443"/>
      <c r="BE606" s="443"/>
      <c r="BF606" s="443"/>
      <c r="BG606" s="443"/>
      <c r="BH606" s="443"/>
      <c r="BI606" s="443"/>
      <c r="BJ606" s="443"/>
      <c r="BK606" s="443"/>
      <c r="BL606" s="443"/>
      <c r="BM606" s="443"/>
      <c r="BN606" s="443"/>
      <c r="BO606" s="443"/>
      <c r="BP606" s="443"/>
      <c r="BQ606" s="443"/>
      <c r="BR606" s="443"/>
      <c r="BS606" s="443"/>
      <c r="BT606" s="443"/>
      <c r="BU606" s="443"/>
      <c r="BV606" s="443"/>
      <c r="BW606" s="443"/>
      <c r="BX606" s="443"/>
      <c r="BY606" s="443"/>
      <c r="BZ606" s="443"/>
      <c r="CA606" s="443"/>
      <c r="CB606" s="443"/>
      <c r="CC606" s="443"/>
      <c r="CD606" s="443"/>
      <c r="CE606" s="443"/>
      <c r="CF606" s="443"/>
      <c r="CG606" s="443"/>
      <c r="CH606" s="443"/>
      <c r="CI606" s="443"/>
      <c r="CJ606" s="443"/>
      <c r="CK606" s="443"/>
      <c r="CL606" s="443"/>
      <c r="CM606" s="443"/>
      <c r="CN606" s="443"/>
      <c r="CO606" s="443"/>
      <c r="CP606" s="443"/>
      <c r="CQ606" s="443"/>
      <c r="CR606" s="443"/>
      <c r="CS606" s="443"/>
      <c r="CT606" s="443"/>
      <c r="CU606" s="443"/>
      <c r="CV606" s="443"/>
      <c r="CW606" s="443"/>
      <c r="CX606" s="443"/>
      <c r="CY606" s="443"/>
      <c r="CZ606" s="443"/>
      <c r="DA606" s="443"/>
      <c r="DB606" s="443"/>
      <c r="DC606" s="443"/>
      <c r="DD606" s="443"/>
      <c r="DE606" s="443"/>
      <c r="DF606" s="443"/>
      <c r="DG606" s="443"/>
      <c r="DH606" s="443"/>
      <c r="DI606" s="443"/>
      <c r="DJ606" s="443"/>
      <c r="DK606" s="443"/>
      <c r="DL606" s="443"/>
      <c r="DM606" s="443"/>
      <c r="DN606" s="443"/>
      <c r="DO606" s="443"/>
      <c r="DP606" s="443"/>
      <c r="DQ606" s="443"/>
      <c r="DR606" s="443"/>
      <c r="DS606" s="443"/>
      <c r="DT606" s="443"/>
      <c r="DU606" s="443"/>
      <c r="DV606" s="443"/>
      <c r="DW606" s="443"/>
      <c r="DX606" s="443"/>
      <c r="DY606" s="443"/>
      <c r="DZ606" s="443"/>
      <c r="EA606" s="443"/>
      <c r="EB606" s="443"/>
      <c r="EC606" s="443"/>
      <c r="ED606" s="443"/>
      <c r="EE606" s="443"/>
      <c r="EF606" s="443"/>
      <c r="EG606" s="443"/>
      <c r="EH606" s="443"/>
      <c r="EI606" s="443"/>
      <c r="EJ606" s="443"/>
      <c r="EK606" s="443"/>
      <c r="EL606" s="443"/>
      <c r="EM606" s="443"/>
      <c r="EN606" s="443"/>
      <c r="EO606" s="443"/>
      <c r="EP606" s="443"/>
      <c r="EQ606" s="443"/>
      <c r="ER606" s="443"/>
      <c r="ES606" s="443"/>
      <c r="ET606" s="443"/>
      <c r="EU606" s="443"/>
      <c r="EV606" s="443"/>
      <c r="EW606" s="443"/>
      <c r="EX606" s="443"/>
      <c r="EY606" s="443"/>
      <c r="EZ606" s="443"/>
      <c r="FA606" s="443"/>
      <c r="FB606" s="443"/>
      <c r="FC606" s="443"/>
      <c r="FD606" s="443"/>
      <c r="FE606" s="443"/>
      <c r="FF606" s="443"/>
      <c r="FG606" s="443"/>
      <c r="FH606" s="443"/>
      <c r="FI606" s="443"/>
      <c r="FJ606" s="443"/>
      <c r="FK606" s="443"/>
      <c r="FL606" s="443"/>
      <c r="FM606" s="443"/>
      <c r="FN606" s="443"/>
      <c r="FO606" s="443"/>
      <c r="FP606" s="443"/>
      <c r="FQ606" s="443"/>
      <c r="FR606" s="443"/>
      <c r="FS606" s="443"/>
      <c r="FT606" s="443"/>
      <c r="FU606" s="443"/>
      <c r="FV606" s="443"/>
      <c r="FW606" s="443"/>
      <c r="FX606" s="443"/>
      <c r="FY606" s="443"/>
      <c r="FZ606" s="443"/>
      <c r="GA606" s="443"/>
      <c r="GB606" s="443"/>
      <c r="GC606" s="443"/>
      <c r="GD606" s="443"/>
      <c r="GE606" s="443"/>
      <c r="GF606" s="443"/>
      <c r="GG606" s="443"/>
      <c r="GH606" s="443"/>
      <c r="GI606" s="443"/>
      <c r="GJ606" s="443"/>
      <c r="GK606" s="443"/>
      <c r="GL606" s="443"/>
      <c r="GM606" s="443"/>
      <c r="GN606" s="443"/>
      <c r="GO606" s="443"/>
      <c r="GP606" s="443"/>
      <c r="GQ606" s="443"/>
      <c r="GR606" s="443"/>
      <c r="GS606" s="443"/>
      <c r="GT606" s="443"/>
      <c r="GU606" s="443"/>
      <c r="GV606" s="443"/>
      <c r="GW606" s="443"/>
      <c r="GX606" s="443"/>
      <c r="GY606" s="443"/>
      <c r="GZ606" s="443"/>
      <c r="HA606" s="443"/>
      <c r="HB606" s="443"/>
      <c r="HC606" s="443"/>
      <c r="HD606" s="443"/>
      <c r="HE606" s="443"/>
      <c r="HF606" s="443"/>
      <c r="HG606" s="443"/>
      <c r="HH606" s="443"/>
      <c r="HI606" s="443"/>
      <c r="HJ606" s="443"/>
      <c r="HK606" s="443"/>
      <c r="HL606" s="443"/>
      <c r="HM606" s="443"/>
      <c r="HN606" s="443"/>
      <c r="HO606" s="443"/>
      <c r="HP606" s="443"/>
      <c r="HQ606" s="443"/>
      <c r="HR606" s="443"/>
      <c r="HS606" s="443"/>
      <c r="HT606" s="443"/>
      <c r="HU606" s="443"/>
      <c r="HV606" s="443"/>
      <c r="HW606" s="443"/>
      <c r="HX606" s="443"/>
      <c r="HY606" s="443"/>
      <c r="HZ606" s="443"/>
      <c r="IA606" s="443"/>
      <c r="IB606" s="443"/>
      <c r="IC606" s="443"/>
      <c r="ID606" s="443"/>
      <c r="IE606" s="443"/>
      <c r="IF606" s="443"/>
      <c r="IG606" s="443"/>
      <c r="IH606" s="443"/>
      <c r="II606" s="443"/>
      <c r="IJ606" s="443"/>
      <c r="IK606" s="443"/>
      <c r="IL606" s="443"/>
      <c r="IM606" s="443"/>
      <c r="IN606" s="443"/>
      <c r="IO606" s="443"/>
      <c r="IP606" s="443"/>
      <c r="IQ606" s="443"/>
      <c r="IR606" s="443"/>
      <c r="IS606" s="443"/>
      <c r="IT606" s="443"/>
      <c r="IU606" s="443"/>
      <c r="IV606" s="443"/>
    </row>
    <row r="607" spans="1:256" s="437" customFormat="1" ht="50">
      <c r="A607" s="794">
        <v>6</v>
      </c>
      <c r="B607" s="801" t="s">
        <v>1799</v>
      </c>
      <c r="C607" s="796" t="s">
        <v>5</v>
      </c>
      <c r="D607" s="797">
        <v>14</v>
      </c>
      <c r="E607" s="802"/>
      <c r="F607" s="799" t="str">
        <f>IF(E607&gt;0,E607*D607," ")</f>
        <v xml:space="preserve"> </v>
      </c>
    </row>
    <row r="608" spans="1:256" s="443" customFormat="1" ht="14">
      <c r="A608" s="482"/>
      <c r="B608" s="800"/>
      <c r="C608" s="689"/>
      <c r="D608" s="456"/>
      <c r="E608" s="696"/>
      <c r="F608" s="697"/>
      <c r="G608" s="437"/>
      <c r="H608" s="437"/>
      <c r="I608" s="437"/>
      <c r="J608" s="437"/>
      <c r="K608" s="437"/>
      <c r="L608" s="437"/>
      <c r="M608" s="437"/>
      <c r="N608" s="437"/>
      <c r="O608" s="437"/>
      <c r="P608" s="437"/>
      <c r="Q608" s="437"/>
      <c r="R608" s="437"/>
      <c r="S608" s="437"/>
      <c r="T608" s="437"/>
      <c r="U608" s="437"/>
      <c r="V608" s="437"/>
      <c r="W608" s="437"/>
      <c r="X608" s="437"/>
      <c r="Y608" s="437"/>
      <c r="Z608" s="437"/>
      <c r="AA608" s="437"/>
      <c r="AB608" s="437"/>
      <c r="AC608" s="437"/>
      <c r="AD608" s="437"/>
      <c r="AE608" s="437"/>
      <c r="AF608" s="437"/>
      <c r="AG608" s="437"/>
      <c r="AH608" s="437"/>
      <c r="AI608" s="437"/>
      <c r="AJ608" s="437"/>
      <c r="AK608" s="437"/>
      <c r="AL608" s="437"/>
      <c r="AM608" s="437"/>
      <c r="AN608" s="437"/>
      <c r="AO608" s="437"/>
      <c r="AP608" s="437"/>
      <c r="AQ608" s="437"/>
      <c r="AR608" s="437"/>
      <c r="AS608" s="437"/>
      <c r="AT608" s="437"/>
      <c r="AU608" s="437"/>
      <c r="AV608" s="437"/>
      <c r="AW608" s="437"/>
      <c r="AX608" s="437"/>
      <c r="AY608" s="437"/>
      <c r="AZ608" s="437"/>
      <c r="BA608" s="437"/>
      <c r="BB608" s="437"/>
      <c r="BC608" s="437"/>
      <c r="BD608" s="437"/>
      <c r="BE608" s="437"/>
      <c r="BF608" s="437"/>
      <c r="BG608" s="437"/>
      <c r="BH608" s="437"/>
      <c r="BI608" s="437"/>
      <c r="BJ608" s="437"/>
      <c r="BK608" s="437"/>
      <c r="BL608" s="437"/>
      <c r="BM608" s="437"/>
      <c r="BN608" s="437"/>
      <c r="BO608" s="437"/>
      <c r="BP608" s="437"/>
      <c r="BQ608" s="437"/>
      <c r="BR608" s="437"/>
      <c r="BS608" s="437"/>
      <c r="BT608" s="437"/>
      <c r="BU608" s="437"/>
      <c r="BV608" s="437"/>
      <c r="BW608" s="437"/>
      <c r="BX608" s="437"/>
      <c r="BY608" s="437"/>
      <c r="BZ608" s="437"/>
      <c r="CA608" s="437"/>
      <c r="CB608" s="437"/>
      <c r="CC608" s="437"/>
      <c r="CD608" s="437"/>
      <c r="CE608" s="437"/>
      <c r="CF608" s="437"/>
      <c r="CG608" s="437"/>
      <c r="CH608" s="437"/>
      <c r="CI608" s="437"/>
      <c r="CJ608" s="437"/>
      <c r="CK608" s="437"/>
      <c r="CL608" s="437"/>
      <c r="CM608" s="437"/>
      <c r="CN608" s="437"/>
      <c r="CO608" s="437"/>
      <c r="CP608" s="437"/>
      <c r="CQ608" s="437"/>
      <c r="CR608" s="437"/>
      <c r="CS608" s="437"/>
      <c r="CT608" s="437"/>
      <c r="CU608" s="437"/>
      <c r="CV608" s="437"/>
      <c r="CW608" s="437"/>
      <c r="CX608" s="437"/>
      <c r="CY608" s="437"/>
      <c r="CZ608" s="437"/>
      <c r="DA608" s="437"/>
      <c r="DB608" s="437"/>
      <c r="DC608" s="437"/>
      <c r="DD608" s="437"/>
      <c r="DE608" s="437"/>
      <c r="DF608" s="437"/>
      <c r="DG608" s="437"/>
      <c r="DH608" s="437"/>
      <c r="DI608" s="437"/>
      <c r="DJ608" s="437"/>
      <c r="DK608" s="437"/>
      <c r="DL608" s="437"/>
      <c r="DM608" s="437"/>
      <c r="DN608" s="437"/>
      <c r="DO608" s="437"/>
      <c r="DP608" s="437"/>
      <c r="DQ608" s="437"/>
      <c r="DR608" s="437"/>
      <c r="DS608" s="437"/>
      <c r="DT608" s="437"/>
      <c r="DU608" s="437"/>
      <c r="DV608" s="437"/>
      <c r="DW608" s="437"/>
      <c r="DX608" s="437"/>
      <c r="DY608" s="437"/>
      <c r="DZ608" s="437"/>
      <c r="EA608" s="437"/>
      <c r="EB608" s="437"/>
      <c r="EC608" s="437"/>
      <c r="ED608" s="437"/>
      <c r="EE608" s="437"/>
      <c r="EF608" s="437"/>
      <c r="EG608" s="437"/>
      <c r="EH608" s="437"/>
      <c r="EI608" s="437"/>
      <c r="EJ608" s="437"/>
      <c r="EK608" s="437"/>
      <c r="EL608" s="437"/>
      <c r="EM608" s="437"/>
      <c r="EN608" s="437"/>
      <c r="EO608" s="437"/>
      <c r="EP608" s="437"/>
      <c r="EQ608" s="437"/>
      <c r="ER608" s="437"/>
      <c r="ES608" s="437"/>
      <c r="ET608" s="437"/>
      <c r="EU608" s="437"/>
      <c r="EV608" s="437"/>
      <c r="EW608" s="437"/>
      <c r="EX608" s="437"/>
      <c r="EY608" s="437"/>
      <c r="EZ608" s="437"/>
      <c r="FA608" s="437"/>
      <c r="FB608" s="437"/>
      <c r="FC608" s="437"/>
      <c r="FD608" s="437"/>
      <c r="FE608" s="437"/>
      <c r="FF608" s="437"/>
      <c r="FG608" s="437"/>
      <c r="FH608" s="437"/>
      <c r="FI608" s="437"/>
      <c r="FJ608" s="437"/>
      <c r="FK608" s="437"/>
      <c r="FL608" s="437"/>
      <c r="FM608" s="437"/>
      <c r="FN608" s="437"/>
      <c r="FO608" s="437"/>
      <c r="FP608" s="437"/>
      <c r="FQ608" s="437"/>
      <c r="FR608" s="437"/>
      <c r="FS608" s="437"/>
      <c r="FT608" s="437"/>
      <c r="FU608" s="437"/>
      <c r="FV608" s="437"/>
      <c r="FW608" s="437"/>
      <c r="FX608" s="437"/>
      <c r="FY608" s="437"/>
      <c r="FZ608" s="437"/>
      <c r="GA608" s="437"/>
      <c r="GB608" s="437"/>
      <c r="GC608" s="437"/>
      <c r="GD608" s="437"/>
      <c r="GE608" s="437"/>
      <c r="GF608" s="437"/>
      <c r="GG608" s="437"/>
      <c r="GH608" s="437"/>
      <c r="GI608" s="437"/>
      <c r="GJ608" s="437"/>
      <c r="GK608" s="437"/>
      <c r="GL608" s="437"/>
      <c r="GM608" s="437"/>
      <c r="GN608" s="437"/>
      <c r="GO608" s="437"/>
      <c r="GP608" s="437"/>
      <c r="GQ608" s="437"/>
      <c r="GR608" s="437"/>
      <c r="GS608" s="437"/>
      <c r="GT608" s="437"/>
      <c r="GU608" s="437"/>
      <c r="GV608" s="437"/>
      <c r="GW608" s="437"/>
      <c r="GX608" s="437"/>
      <c r="GY608" s="437"/>
      <c r="GZ608" s="437"/>
      <c r="HA608" s="437"/>
      <c r="HB608" s="437"/>
      <c r="HC608" s="437"/>
      <c r="HD608" s="437"/>
      <c r="HE608" s="437"/>
      <c r="HF608" s="437"/>
      <c r="HG608" s="437"/>
      <c r="HH608" s="437"/>
      <c r="HI608" s="437"/>
      <c r="HJ608" s="437"/>
      <c r="HK608" s="437"/>
      <c r="HL608" s="437"/>
      <c r="HM608" s="437"/>
      <c r="HN608" s="437"/>
      <c r="HO608" s="437"/>
      <c r="HP608" s="437"/>
      <c r="HQ608" s="437"/>
      <c r="HR608" s="437"/>
      <c r="HS608" s="437"/>
      <c r="HT608" s="437"/>
      <c r="HU608" s="437"/>
      <c r="HV608" s="437"/>
      <c r="HW608" s="437"/>
      <c r="HX608" s="437"/>
      <c r="HY608" s="437"/>
      <c r="HZ608" s="437"/>
      <c r="IA608" s="437"/>
      <c r="IB608" s="437"/>
      <c r="IC608" s="437"/>
      <c r="ID608" s="437"/>
      <c r="IE608" s="437"/>
      <c r="IF608" s="437"/>
      <c r="IG608" s="437"/>
      <c r="IH608" s="437"/>
      <c r="II608" s="437"/>
      <c r="IJ608" s="437"/>
      <c r="IK608" s="437"/>
      <c r="IL608" s="437"/>
      <c r="IM608" s="437"/>
      <c r="IN608" s="437"/>
      <c r="IO608" s="437"/>
      <c r="IP608" s="437"/>
      <c r="IQ608" s="437"/>
      <c r="IR608" s="437"/>
      <c r="IS608" s="437"/>
      <c r="IT608" s="437"/>
      <c r="IU608" s="437"/>
      <c r="IV608" s="437"/>
    </row>
    <row r="609" spans="1:6" s="443" customFormat="1" ht="75">
      <c r="A609" s="794">
        <v>7</v>
      </c>
      <c r="B609" s="801" t="s">
        <v>1800</v>
      </c>
      <c r="C609" s="796" t="s">
        <v>5</v>
      </c>
      <c r="D609" s="797">
        <v>1</v>
      </c>
      <c r="E609" s="802"/>
      <c r="F609" s="799" t="str">
        <f>IF(E609&gt;0,E609*D609," ")</f>
        <v xml:space="preserve"> </v>
      </c>
    </row>
    <row r="610" spans="1:6" s="443" customFormat="1">
      <c r="A610" s="482"/>
      <c r="B610" s="800"/>
      <c r="C610" s="689"/>
      <c r="D610" s="456"/>
      <c r="E610" s="696"/>
      <c r="F610" s="697"/>
    </row>
    <row r="611" spans="1:6" s="443" customFormat="1" ht="62.5">
      <c r="A611" s="794">
        <v>8</v>
      </c>
      <c r="B611" s="801" t="s">
        <v>1801</v>
      </c>
      <c r="C611" s="796" t="s">
        <v>5</v>
      </c>
      <c r="D611" s="797">
        <v>10</v>
      </c>
      <c r="E611" s="802"/>
      <c r="F611" s="799" t="str">
        <f>IF(E611&gt;0,E611*D611," ")</f>
        <v xml:space="preserve"> </v>
      </c>
    </row>
    <row r="612" spans="1:6" s="443" customFormat="1">
      <c r="A612" s="482"/>
      <c r="B612" s="800"/>
      <c r="C612" s="689"/>
      <c r="D612" s="456"/>
      <c r="E612" s="696"/>
      <c r="F612" s="697"/>
    </row>
    <row r="613" spans="1:6" s="443" customFormat="1" ht="87.5">
      <c r="A613" s="794">
        <v>9</v>
      </c>
      <c r="B613" s="801" t="s">
        <v>1802</v>
      </c>
      <c r="C613" s="796" t="s">
        <v>5</v>
      </c>
      <c r="D613" s="797">
        <v>6</v>
      </c>
      <c r="E613" s="802"/>
      <c r="F613" s="799" t="str">
        <f>IF(E613&gt;0,E613*D613," ")</f>
        <v xml:space="preserve"> </v>
      </c>
    </row>
    <row r="614" spans="1:6" s="443" customFormat="1">
      <c r="A614" s="482"/>
      <c r="B614" s="800"/>
      <c r="C614" s="689"/>
      <c r="D614" s="456"/>
      <c r="E614" s="696"/>
      <c r="F614" s="697"/>
    </row>
    <row r="615" spans="1:6" s="443" customFormat="1" ht="50">
      <c r="A615" s="794">
        <v>10</v>
      </c>
      <c r="B615" s="795" t="s">
        <v>1803</v>
      </c>
      <c r="C615" s="796" t="s">
        <v>5</v>
      </c>
      <c r="D615" s="797">
        <v>90</v>
      </c>
      <c r="E615" s="802"/>
      <c r="F615" s="799" t="str">
        <f>IF(E615&gt;0,E615*D615," ")</f>
        <v xml:space="preserve"> </v>
      </c>
    </row>
    <row r="616" spans="1:6" s="443" customFormat="1">
      <c r="A616" s="482"/>
      <c r="B616" s="800"/>
      <c r="C616" s="689"/>
      <c r="D616" s="456"/>
      <c r="E616" s="696"/>
      <c r="F616" s="697"/>
    </row>
    <row r="617" spans="1:6" s="443" customFormat="1" ht="25">
      <c r="A617" s="803">
        <v>11</v>
      </c>
      <c r="B617" s="804" t="s">
        <v>1804</v>
      </c>
      <c r="C617" s="456"/>
      <c r="D617" s="512"/>
      <c r="E617" s="805"/>
      <c r="F617" s="670"/>
    </row>
    <row r="618" spans="1:6" s="443" customFormat="1">
      <c r="A618" s="806"/>
      <c r="B618" s="804" t="s">
        <v>1805</v>
      </c>
      <c r="C618" s="512"/>
      <c r="D618" s="512"/>
      <c r="E618" s="805"/>
      <c r="F618" s="670"/>
    </row>
    <row r="619" spans="1:6" s="443" customFormat="1" ht="37.5">
      <c r="A619" s="807"/>
      <c r="B619" s="808" t="s">
        <v>1806</v>
      </c>
      <c r="C619" s="467" t="s">
        <v>1579</v>
      </c>
      <c r="D619" s="467">
        <v>600</v>
      </c>
      <c r="E619" s="468"/>
      <c r="F619" s="468">
        <f>D619*E619</f>
        <v>0</v>
      </c>
    </row>
    <row r="620" spans="1:6" s="443" customFormat="1">
      <c r="A620" s="482"/>
      <c r="B620" s="800"/>
      <c r="C620" s="689"/>
      <c r="D620" s="456"/>
      <c r="E620" s="696"/>
      <c r="F620" s="697"/>
    </row>
    <row r="621" spans="1:6" s="443" customFormat="1" ht="62.5">
      <c r="A621" s="794">
        <v>12</v>
      </c>
      <c r="B621" s="801" t="s">
        <v>1807</v>
      </c>
      <c r="C621" s="796" t="s">
        <v>1579</v>
      </c>
      <c r="D621" s="797">
        <v>600</v>
      </c>
      <c r="E621" s="802"/>
      <c r="F621" s="799" t="str">
        <f>IF(E621&gt;0,E621*D621," ")</f>
        <v xml:space="preserve"> </v>
      </c>
    </row>
    <row r="622" spans="1:6" s="443" customFormat="1">
      <c r="A622" s="482"/>
      <c r="B622" s="800"/>
      <c r="C622" s="689"/>
      <c r="D622" s="456"/>
      <c r="E622" s="696"/>
      <c r="F622" s="697"/>
    </row>
    <row r="623" spans="1:6" s="443" customFormat="1" ht="137.5">
      <c r="A623" s="794">
        <v>13</v>
      </c>
      <c r="B623" s="809" t="s">
        <v>1808</v>
      </c>
      <c r="C623" s="810" t="s">
        <v>1469</v>
      </c>
      <c r="D623" s="467">
        <v>16</v>
      </c>
      <c r="E623" s="802"/>
      <c r="F623" s="799" t="str">
        <f>IF(E623&gt;0,E623*D623," ")</f>
        <v xml:space="preserve"> </v>
      </c>
    </row>
    <row r="624" spans="1:6" s="443" customFormat="1">
      <c r="A624" s="482"/>
      <c r="B624" s="800"/>
      <c r="C624" s="689"/>
      <c r="D624" s="456"/>
      <c r="E624" s="696"/>
      <c r="F624" s="697"/>
    </row>
    <row r="625" spans="1:256" s="443" customFormat="1" ht="25">
      <c r="A625" s="794">
        <v>14</v>
      </c>
      <c r="B625" s="795" t="s">
        <v>1809</v>
      </c>
      <c r="C625" s="810" t="s">
        <v>1469</v>
      </c>
      <c r="D625" s="811">
        <v>1</v>
      </c>
      <c r="E625" s="802"/>
      <c r="F625" s="799" t="str">
        <f>IF(E625&gt;0,E625*D625," ")</f>
        <v xml:space="preserve"> </v>
      </c>
    </row>
    <row r="626" spans="1:256" s="443" customFormat="1">
      <c r="A626" s="482"/>
      <c r="B626" s="800"/>
      <c r="C626" s="689"/>
      <c r="D626" s="456"/>
      <c r="E626" s="696"/>
      <c r="F626" s="697"/>
    </row>
    <row r="627" spans="1:256" s="443" customFormat="1" ht="37.5">
      <c r="A627" s="794">
        <v>15</v>
      </c>
      <c r="B627" s="795" t="s">
        <v>1810</v>
      </c>
      <c r="C627" s="810" t="s">
        <v>1469</v>
      </c>
      <c r="D627" s="811">
        <v>1</v>
      </c>
      <c r="E627" s="802"/>
      <c r="F627" s="799" t="str">
        <f>IF(E627&gt;0,E627*D627," ")</f>
        <v xml:space="preserve"> </v>
      </c>
    </row>
    <row r="628" spans="1:256" s="443" customFormat="1">
      <c r="A628" s="482"/>
      <c r="B628" s="800"/>
      <c r="C628" s="689"/>
      <c r="D628" s="456"/>
      <c r="E628" s="696"/>
      <c r="F628" s="697"/>
    </row>
    <row r="629" spans="1:256" s="443" customFormat="1" ht="25">
      <c r="A629" s="794">
        <v>16</v>
      </c>
      <c r="B629" s="801" t="s">
        <v>1811</v>
      </c>
      <c r="C629" s="810" t="s">
        <v>5</v>
      </c>
      <c r="D629" s="467">
        <v>1</v>
      </c>
      <c r="E629" s="802"/>
      <c r="F629" s="799" t="str">
        <f>IF(E629&gt;0,E629*D629," ")</f>
        <v xml:space="preserve"> </v>
      </c>
    </row>
    <row r="630" spans="1:256" s="443" customFormat="1">
      <c r="A630" s="482"/>
      <c r="B630" s="800"/>
      <c r="C630" s="689"/>
      <c r="D630" s="456"/>
      <c r="E630" s="696"/>
      <c r="F630" s="697"/>
    </row>
    <row r="631" spans="1:256" s="443" customFormat="1" ht="50">
      <c r="A631" s="794">
        <v>17</v>
      </c>
      <c r="B631" s="795" t="s">
        <v>1812</v>
      </c>
      <c r="C631" s="810" t="s">
        <v>1469</v>
      </c>
      <c r="D631" s="467">
        <v>1</v>
      </c>
      <c r="E631" s="802"/>
      <c r="F631" s="799" t="str">
        <f>IF(E631&gt;0,E631*D631," ")</f>
        <v xml:space="preserve"> </v>
      </c>
    </row>
    <row r="632" spans="1:256" s="443" customFormat="1">
      <c r="A632" s="482"/>
      <c r="B632" s="800"/>
      <c r="C632" s="689"/>
      <c r="D632" s="456"/>
      <c r="E632" s="696"/>
      <c r="F632" s="697"/>
    </row>
    <row r="633" spans="1:256" s="443" customFormat="1" ht="25">
      <c r="A633" s="794">
        <v>18</v>
      </c>
      <c r="B633" s="795" t="s">
        <v>1813</v>
      </c>
      <c r="C633" s="810" t="s">
        <v>5</v>
      </c>
      <c r="D633" s="467">
        <v>1</v>
      </c>
      <c r="E633" s="802"/>
      <c r="F633" s="799" t="str">
        <f>IF(E633&gt;0,E633*D633," ")</f>
        <v xml:space="preserve"> </v>
      </c>
    </row>
    <row r="634" spans="1:256" s="443" customFormat="1">
      <c r="A634" s="482"/>
      <c r="B634" s="800"/>
      <c r="C634" s="689"/>
      <c r="D634" s="456"/>
      <c r="E634" s="696"/>
      <c r="F634" s="697"/>
    </row>
    <row r="635" spans="1:256" s="443" customFormat="1" ht="25">
      <c r="A635" s="794">
        <v>19</v>
      </c>
      <c r="B635" s="801" t="s">
        <v>1814</v>
      </c>
      <c r="C635" s="810" t="s">
        <v>5</v>
      </c>
      <c r="D635" s="467">
        <v>1</v>
      </c>
      <c r="E635" s="802"/>
      <c r="F635" s="799" t="str">
        <f>IF(E635&gt;0,E635*D635," ")</f>
        <v xml:space="preserve"> </v>
      </c>
    </row>
    <row r="636" spans="1:256" s="443" customFormat="1">
      <c r="A636" s="482"/>
      <c r="B636" s="800"/>
      <c r="C636" s="689"/>
      <c r="D636" s="456"/>
      <c r="E636" s="696"/>
      <c r="F636" s="697"/>
    </row>
    <row r="637" spans="1:256" s="443" customFormat="1" ht="14">
      <c r="A637" s="812" t="s">
        <v>1815</v>
      </c>
      <c r="B637" s="813"/>
      <c r="C637" s="814"/>
      <c r="D637" s="814"/>
      <c r="E637" s="805"/>
      <c r="F637" s="815">
        <f>SUM(F597:F635)</f>
        <v>0</v>
      </c>
    </row>
    <row r="638" spans="1:256">
      <c r="A638" s="566"/>
      <c r="B638" s="567"/>
      <c r="C638" s="568"/>
      <c r="D638" s="569"/>
      <c r="E638" s="494"/>
      <c r="F638" s="781"/>
    </row>
    <row r="639" spans="1:256" s="437" customFormat="1" ht="14">
      <c r="A639" s="431" t="s">
        <v>1816</v>
      </c>
      <c r="B639" s="492"/>
      <c r="C639" s="816"/>
      <c r="D639" s="816"/>
      <c r="E639" s="502"/>
      <c r="F639" s="817"/>
    </row>
    <row r="640" spans="1:256" ht="137.5">
      <c r="A640" s="818"/>
      <c r="B640" s="819" t="s">
        <v>1817</v>
      </c>
      <c r="C640" s="689"/>
      <c r="D640" s="456"/>
      <c r="E640" s="820"/>
      <c r="F640" s="821" t="str">
        <f>IF(E640&gt;0,E640*D640," ")</f>
        <v xml:space="preserve"> </v>
      </c>
      <c r="G640" s="443"/>
      <c r="H640" s="443"/>
      <c r="I640" s="443"/>
      <c r="J640" s="443"/>
      <c r="K640" s="443"/>
      <c r="L640" s="443"/>
      <c r="M640" s="443"/>
      <c r="N640" s="443"/>
      <c r="O640" s="443"/>
      <c r="P640" s="443"/>
      <c r="Q640" s="443"/>
      <c r="R640" s="443"/>
      <c r="S640" s="443"/>
      <c r="T640" s="443"/>
      <c r="U640" s="443"/>
      <c r="V640" s="443"/>
      <c r="W640" s="443"/>
      <c r="X640" s="443"/>
      <c r="Y640" s="443"/>
      <c r="Z640" s="443"/>
      <c r="AA640" s="443"/>
      <c r="AB640" s="443"/>
      <c r="AC640" s="443"/>
      <c r="AD640" s="443"/>
      <c r="AE640" s="443"/>
      <c r="AF640" s="443"/>
      <c r="AG640" s="443"/>
      <c r="AH640" s="443"/>
      <c r="AI640" s="443"/>
      <c r="AJ640" s="443"/>
      <c r="AK640" s="443"/>
      <c r="AL640" s="443"/>
      <c r="AM640" s="443"/>
      <c r="AN640" s="443"/>
      <c r="AO640" s="443"/>
      <c r="AP640" s="443"/>
      <c r="AQ640" s="443"/>
      <c r="AR640" s="443"/>
      <c r="AS640" s="443"/>
      <c r="AT640" s="443"/>
      <c r="AU640" s="443"/>
      <c r="AV640" s="443"/>
      <c r="AW640" s="443"/>
      <c r="AX640" s="443"/>
      <c r="AY640" s="443"/>
      <c r="AZ640" s="443"/>
      <c r="BA640" s="443"/>
      <c r="BB640" s="443"/>
      <c r="BC640" s="443"/>
      <c r="BD640" s="443"/>
      <c r="BE640" s="443"/>
      <c r="BF640" s="443"/>
      <c r="BG640" s="443"/>
      <c r="BH640" s="443"/>
      <c r="BI640" s="443"/>
      <c r="BJ640" s="443"/>
      <c r="BK640" s="443"/>
      <c r="BL640" s="443"/>
      <c r="BM640" s="443"/>
      <c r="BN640" s="443"/>
      <c r="BO640" s="443"/>
      <c r="BP640" s="443"/>
      <c r="BQ640" s="443"/>
      <c r="BR640" s="443"/>
      <c r="BS640" s="443"/>
      <c r="BT640" s="443"/>
      <c r="BU640" s="443"/>
      <c r="BV640" s="443"/>
      <c r="BW640" s="443"/>
      <c r="BX640" s="443"/>
      <c r="BY640" s="443"/>
      <c r="BZ640" s="443"/>
      <c r="CA640" s="443"/>
      <c r="CB640" s="443"/>
      <c r="CC640" s="443"/>
      <c r="CD640" s="443"/>
      <c r="CE640" s="443"/>
      <c r="CF640" s="443"/>
      <c r="CG640" s="443"/>
      <c r="CH640" s="443"/>
      <c r="CI640" s="443"/>
      <c r="CJ640" s="443"/>
      <c r="CK640" s="443"/>
      <c r="CL640" s="443"/>
      <c r="CM640" s="443"/>
      <c r="CN640" s="443"/>
      <c r="CO640" s="443"/>
      <c r="CP640" s="443"/>
      <c r="CQ640" s="443"/>
      <c r="CR640" s="443"/>
      <c r="CS640" s="443"/>
      <c r="CT640" s="443"/>
      <c r="CU640" s="443"/>
      <c r="CV640" s="443"/>
      <c r="CW640" s="443"/>
      <c r="CX640" s="443"/>
      <c r="CY640" s="443"/>
      <c r="CZ640" s="443"/>
      <c r="DA640" s="443"/>
      <c r="DB640" s="443"/>
      <c r="DC640" s="443"/>
      <c r="DD640" s="443"/>
      <c r="DE640" s="443"/>
      <c r="DF640" s="443"/>
      <c r="DG640" s="443"/>
      <c r="DH640" s="443"/>
      <c r="DI640" s="443"/>
      <c r="DJ640" s="443"/>
      <c r="DK640" s="443"/>
      <c r="DL640" s="443"/>
      <c r="DM640" s="443"/>
      <c r="DN640" s="443"/>
      <c r="DO640" s="443"/>
      <c r="DP640" s="443"/>
      <c r="DQ640" s="443"/>
      <c r="DR640" s="443"/>
      <c r="DS640" s="443"/>
      <c r="DT640" s="443"/>
      <c r="DU640" s="443"/>
      <c r="DV640" s="443"/>
      <c r="DW640" s="443"/>
      <c r="DX640" s="443"/>
      <c r="DY640" s="443"/>
      <c r="DZ640" s="443"/>
      <c r="EA640" s="443"/>
      <c r="EB640" s="443"/>
      <c r="EC640" s="443"/>
      <c r="ED640" s="443"/>
      <c r="EE640" s="443"/>
      <c r="EF640" s="443"/>
      <c r="EG640" s="443"/>
      <c r="EH640" s="443"/>
      <c r="EI640" s="443"/>
      <c r="EJ640" s="443"/>
      <c r="EK640" s="443"/>
      <c r="EL640" s="443"/>
      <c r="EM640" s="443"/>
      <c r="EN640" s="443"/>
      <c r="EO640" s="443"/>
      <c r="EP640" s="443"/>
      <c r="EQ640" s="443"/>
      <c r="ER640" s="443"/>
      <c r="ES640" s="443"/>
      <c r="ET640" s="443"/>
      <c r="EU640" s="443"/>
      <c r="EV640" s="443"/>
      <c r="EW640" s="443"/>
      <c r="EX640" s="443"/>
      <c r="EY640" s="443"/>
      <c r="EZ640" s="443"/>
      <c r="FA640" s="443"/>
      <c r="FB640" s="443"/>
      <c r="FC640" s="443"/>
      <c r="FD640" s="443"/>
      <c r="FE640" s="443"/>
      <c r="FF640" s="443"/>
      <c r="FG640" s="443"/>
      <c r="FH640" s="443"/>
      <c r="FI640" s="443"/>
      <c r="FJ640" s="443"/>
      <c r="FK640" s="443"/>
      <c r="FL640" s="443"/>
      <c r="FM640" s="443"/>
      <c r="FN640" s="443"/>
      <c r="FO640" s="443"/>
      <c r="FP640" s="443"/>
      <c r="FQ640" s="443"/>
      <c r="FR640" s="443"/>
      <c r="FS640" s="443"/>
      <c r="FT640" s="443"/>
      <c r="FU640" s="443"/>
      <c r="FV640" s="443"/>
      <c r="FW640" s="443"/>
      <c r="FX640" s="443"/>
      <c r="FY640" s="443"/>
      <c r="FZ640" s="443"/>
      <c r="GA640" s="443"/>
      <c r="GB640" s="443"/>
      <c r="GC640" s="443"/>
      <c r="GD640" s="443"/>
      <c r="GE640" s="443"/>
      <c r="GF640" s="443"/>
      <c r="GG640" s="443"/>
      <c r="GH640" s="443"/>
      <c r="GI640" s="443"/>
      <c r="GJ640" s="443"/>
      <c r="GK640" s="443"/>
      <c r="GL640" s="443"/>
      <c r="GM640" s="443"/>
      <c r="GN640" s="443"/>
      <c r="GO640" s="443"/>
      <c r="GP640" s="443"/>
      <c r="GQ640" s="443"/>
      <c r="GR640" s="443"/>
      <c r="GS640" s="443"/>
      <c r="GT640" s="443"/>
      <c r="GU640" s="443"/>
      <c r="GV640" s="443"/>
      <c r="GW640" s="443"/>
      <c r="GX640" s="443"/>
      <c r="GY640" s="443"/>
      <c r="GZ640" s="443"/>
      <c r="HA640" s="443"/>
      <c r="HB640" s="443"/>
      <c r="HC640" s="443"/>
      <c r="HD640" s="443"/>
      <c r="HE640" s="443"/>
      <c r="HF640" s="443"/>
      <c r="HG640" s="443"/>
      <c r="HH640" s="443"/>
      <c r="HI640" s="443"/>
      <c r="HJ640" s="443"/>
      <c r="HK640" s="443"/>
      <c r="HL640" s="443"/>
      <c r="HM640" s="443"/>
      <c r="HN640" s="443"/>
      <c r="HO640" s="443"/>
      <c r="HP640" s="443"/>
      <c r="HQ640" s="443"/>
      <c r="HR640" s="443"/>
      <c r="HS640" s="443"/>
      <c r="HT640" s="443"/>
      <c r="HU640" s="443"/>
      <c r="HV640" s="443"/>
      <c r="HW640" s="443"/>
      <c r="HX640" s="443"/>
      <c r="HY640" s="443"/>
      <c r="HZ640" s="443"/>
      <c r="IA640" s="443"/>
      <c r="IB640" s="443"/>
      <c r="IC640" s="443"/>
      <c r="ID640" s="443"/>
      <c r="IE640" s="443"/>
      <c r="IF640" s="443"/>
      <c r="IG640" s="443"/>
      <c r="IH640" s="443"/>
      <c r="II640" s="443"/>
      <c r="IJ640" s="443"/>
      <c r="IK640" s="443"/>
      <c r="IL640" s="443"/>
      <c r="IM640" s="443"/>
      <c r="IN640" s="443"/>
      <c r="IO640" s="443"/>
      <c r="IP640" s="443"/>
      <c r="IQ640" s="443"/>
      <c r="IR640" s="443"/>
      <c r="IS640" s="443"/>
      <c r="IT640" s="443"/>
      <c r="IU640" s="443"/>
      <c r="IV640" s="443"/>
    </row>
    <row r="641" spans="1:256">
      <c r="A641" s="482"/>
      <c r="B641" s="800"/>
      <c r="C641" s="689"/>
      <c r="D641" s="456"/>
      <c r="E641" s="696"/>
      <c r="F641" s="697"/>
      <c r="G641" s="443"/>
      <c r="H641" s="443"/>
      <c r="I641" s="443"/>
      <c r="J641" s="443"/>
      <c r="K641" s="443"/>
      <c r="L641" s="443"/>
      <c r="M641" s="443"/>
      <c r="N641" s="443"/>
      <c r="O641" s="443"/>
      <c r="P641" s="443"/>
      <c r="Q641" s="443"/>
      <c r="R641" s="443"/>
      <c r="S641" s="443"/>
      <c r="T641" s="443"/>
      <c r="U641" s="443"/>
      <c r="V641" s="443"/>
      <c r="W641" s="443"/>
      <c r="X641" s="443"/>
      <c r="Y641" s="443"/>
      <c r="Z641" s="443"/>
      <c r="AA641" s="443"/>
      <c r="AB641" s="443"/>
      <c r="AC641" s="443"/>
      <c r="AD641" s="443"/>
      <c r="AE641" s="443"/>
      <c r="AF641" s="443"/>
      <c r="AG641" s="443"/>
      <c r="AH641" s="443"/>
      <c r="AI641" s="443"/>
      <c r="AJ641" s="443"/>
      <c r="AK641" s="443"/>
      <c r="AL641" s="443"/>
      <c r="AM641" s="443"/>
      <c r="AN641" s="443"/>
      <c r="AO641" s="443"/>
      <c r="AP641" s="443"/>
      <c r="AQ641" s="443"/>
      <c r="AR641" s="443"/>
      <c r="AS641" s="443"/>
      <c r="AT641" s="443"/>
      <c r="AU641" s="443"/>
      <c r="AV641" s="443"/>
      <c r="AW641" s="443"/>
      <c r="AX641" s="443"/>
      <c r="AY641" s="443"/>
      <c r="AZ641" s="443"/>
      <c r="BA641" s="443"/>
      <c r="BB641" s="443"/>
      <c r="BC641" s="443"/>
      <c r="BD641" s="443"/>
      <c r="BE641" s="443"/>
      <c r="BF641" s="443"/>
      <c r="BG641" s="443"/>
      <c r="BH641" s="443"/>
      <c r="BI641" s="443"/>
      <c r="BJ641" s="443"/>
      <c r="BK641" s="443"/>
      <c r="BL641" s="443"/>
      <c r="BM641" s="443"/>
      <c r="BN641" s="443"/>
      <c r="BO641" s="443"/>
      <c r="BP641" s="443"/>
      <c r="BQ641" s="443"/>
      <c r="BR641" s="443"/>
      <c r="BS641" s="443"/>
      <c r="BT641" s="443"/>
      <c r="BU641" s="443"/>
      <c r="BV641" s="443"/>
      <c r="BW641" s="443"/>
      <c r="BX641" s="443"/>
      <c r="BY641" s="443"/>
      <c r="BZ641" s="443"/>
      <c r="CA641" s="443"/>
      <c r="CB641" s="443"/>
      <c r="CC641" s="443"/>
      <c r="CD641" s="443"/>
      <c r="CE641" s="443"/>
      <c r="CF641" s="443"/>
      <c r="CG641" s="443"/>
      <c r="CH641" s="443"/>
      <c r="CI641" s="443"/>
      <c r="CJ641" s="443"/>
      <c r="CK641" s="443"/>
      <c r="CL641" s="443"/>
      <c r="CM641" s="443"/>
      <c r="CN641" s="443"/>
      <c r="CO641" s="443"/>
      <c r="CP641" s="443"/>
      <c r="CQ641" s="443"/>
      <c r="CR641" s="443"/>
      <c r="CS641" s="443"/>
      <c r="CT641" s="443"/>
      <c r="CU641" s="443"/>
      <c r="CV641" s="443"/>
      <c r="CW641" s="443"/>
      <c r="CX641" s="443"/>
      <c r="CY641" s="443"/>
      <c r="CZ641" s="443"/>
      <c r="DA641" s="443"/>
      <c r="DB641" s="443"/>
      <c r="DC641" s="443"/>
      <c r="DD641" s="443"/>
      <c r="DE641" s="443"/>
      <c r="DF641" s="443"/>
      <c r="DG641" s="443"/>
      <c r="DH641" s="443"/>
      <c r="DI641" s="443"/>
      <c r="DJ641" s="443"/>
      <c r="DK641" s="443"/>
      <c r="DL641" s="443"/>
      <c r="DM641" s="443"/>
      <c r="DN641" s="443"/>
      <c r="DO641" s="443"/>
      <c r="DP641" s="443"/>
      <c r="DQ641" s="443"/>
      <c r="DR641" s="443"/>
      <c r="DS641" s="443"/>
      <c r="DT641" s="443"/>
      <c r="DU641" s="443"/>
      <c r="DV641" s="443"/>
      <c r="DW641" s="443"/>
      <c r="DX641" s="443"/>
      <c r="DY641" s="443"/>
      <c r="DZ641" s="443"/>
      <c r="EA641" s="443"/>
      <c r="EB641" s="443"/>
      <c r="EC641" s="443"/>
      <c r="ED641" s="443"/>
      <c r="EE641" s="443"/>
      <c r="EF641" s="443"/>
      <c r="EG641" s="443"/>
      <c r="EH641" s="443"/>
      <c r="EI641" s="443"/>
      <c r="EJ641" s="443"/>
      <c r="EK641" s="443"/>
      <c r="EL641" s="443"/>
      <c r="EM641" s="443"/>
      <c r="EN641" s="443"/>
      <c r="EO641" s="443"/>
      <c r="EP641" s="443"/>
      <c r="EQ641" s="443"/>
      <c r="ER641" s="443"/>
      <c r="ES641" s="443"/>
      <c r="ET641" s="443"/>
      <c r="EU641" s="443"/>
      <c r="EV641" s="443"/>
      <c r="EW641" s="443"/>
      <c r="EX641" s="443"/>
      <c r="EY641" s="443"/>
      <c r="EZ641" s="443"/>
      <c r="FA641" s="443"/>
      <c r="FB641" s="443"/>
      <c r="FC641" s="443"/>
      <c r="FD641" s="443"/>
      <c r="FE641" s="443"/>
      <c r="FF641" s="443"/>
      <c r="FG641" s="443"/>
      <c r="FH641" s="443"/>
      <c r="FI641" s="443"/>
      <c r="FJ641" s="443"/>
      <c r="FK641" s="443"/>
      <c r="FL641" s="443"/>
      <c r="FM641" s="443"/>
      <c r="FN641" s="443"/>
      <c r="FO641" s="443"/>
      <c r="FP641" s="443"/>
      <c r="FQ641" s="443"/>
      <c r="FR641" s="443"/>
      <c r="FS641" s="443"/>
      <c r="FT641" s="443"/>
      <c r="FU641" s="443"/>
      <c r="FV641" s="443"/>
      <c r="FW641" s="443"/>
      <c r="FX641" s="443"/>
      <c r="FY641" s="443"/>
      <c r="FZ641" s="443"/>
      <c r="GA641" s="443"/>
      <c r="GB641" s="443"/>
      <c r="GC641" s="443"/>
      <c r="GD641" s="443"/>
      <c r="GE641" s="443"/>
      <c r="GF641" s="443"/>
      <c r="GG641" s="443"/>
      <c r="GH641" s="443"/>
      <c r="GI641" s="443"/>
      <c r="GJ641" s="443"/>
      <c r="GK641" s="443"/>
      <c r="GL641" s="443"/>
      <c r="GM641" s="443"/>
      <c r="GN641" s="443"/>
      <c r="GO641" s="443"/>
      <c r="GP641" s="443"/>
      <c r="GQ641" s="443"/>
      <c r="GR641" s="443"/>
      <c r="GS641" s="443"/>
      <c r="GT641" s="443"/>
      <c r="GU641" s="443"/>
      <c r="GV641" s="443"/>
      <c r="GW641" s="443"/>
      <c r="GX641" s="443"/>
      <c r="GY641" s="443"/>
      <c r="GZ641" s="443"/>
      <c r="HA641" s="443"/>
      <c r="HB641" s="443"/>
      <c r="HC641" s="443"/>
      <c r="HD641" s="443"/>
      <c r="HE641" s="443"/>
      <c r="HF641" s="443"/>
      <c r="HG641" s="443"/>
      <c r="HH641" s="443"/>
      <c r="HI641" s="443"/>
      <c r="HJ641" s="443"/>
      <c r="HK641" s="443"/>
      <c r="HL641" s="443"/>
      <c r="HM641" s="443"/>
      <c r="HN641" s="443"/>
      <c r="HO641" s="443"/>
      <c r="HP641" s="443"/>
      <c r="HQ641" s="443"/>
      <c r="HR641" s="443"/>
      <c r="HS641" s="443"/>
      <c r="HT641" s="443"/>
      <c r="HU641" s="443"/>
      <c r="HV641" s="443"/>
      <c r="HW641" s="443"/>
      <c r="HX641" s="443"/>
      <c r="HY641" s="443"/>
      <c r="HZ641" s="443"/>
      <c r="IA641" s="443"/>
      <c r="IB641" s="443"/>
      <c r="IC641" s="443"/>
      <c r="ID641" s="443"/>
      <c r="IE641" s="443"/>
      <c r="IF641" s="443"/>
      <c r="IG641" s="443"/>
      <c r="IH641" s="443"/>
      <c r="II641" s="443"/>
      <c r="IJ641" s="443"/>
      <c r="IK641" s="443"/>
      <c r="IL641" s="443"/>
      <c r="IM641" s="443"/>
      <c r="IN641" s="443"/>
      <c r="IO641" s="443"/>
      <c r="IP641" s="443"/>
      <c r="IQ641" s="443"/>
      <c r="IR641" s="443"/>
      <c r="IS641" s="443"/>
      <c r="IT641" s="443"/>
      <c r="IU641" s="443"/>
      <c r="IV641" s="443"/>
    </row>
    <row r="642" spans="1:256" ht="100">
      <c r="A642" s="818">
        <v>1</v>
      </c>
      <c r="B642" s="525" t="s">
        <v>1818</v>
      </c>
      <c r="C642" s="822" t="s">
        <v>1469</v>
      </c>
      <c r="D642" s="467">
        <v>1</v>
      </c>
      <c r="E642" s="802"/>
      <c r="F642" s="799" t="str">
        <f>IF(E642&gt;0,E642*D642," ")</f>
        <v xml:space="preserve"> </v>
      </c>
      <c r="G642" s="443"/>
      <c r="H642" s="443"/>
      <c r="I642" s="443"/>
      <c r="J642" s="443"/>
      <c r="K642" s="443"/>
      <c r="L642" s="443"/>
      <c r="M642" s="443"/>
      <c r="N642" s="443"/>
      <c r="O642" s="443"/>
      <c r="P642" s="443"/>
      <c r="Q642" s="443"/>
      <c r="R642" s="443"/>
      <c r="S642" s="443"/>
      <c r="T642" s="443"/>
      <c r="U642" s="443"/>
      <c r="V642" s="443"/>
      <c r="W642" s="443"/>
      <c r="X642" s="443"/>
      <c r="Y642" s="443"/>
      <c r="Z642" s="443"/>
      <c r="AA642" s="443"/>
      <c r="AB642" s="443"/>
      <c r="AC642" s="443"/>
      <c r="AD642" s="443"/>
      <c r="AE642" s="443"/>
      <c r="AF642" s="443"/>
      <c r="AG642" s="443"/>
      <c r="AH642" s="443"/>
      <c r="AI642" s="443"/>
      <c r="AJ642" s="443"/>
      <c r="AK642" s="443"/>
      <c r="AL642" s="443"/>
      <c r="AM642" s="443"/>
      <c r="AN642" s="443"/>
      <c r="AO642" s="443"/>
      <c r="AP642" s="443"/>
      <c r="AQ642" s="443"/>
      <c r="AR642" s="443"/>
      <c r="AS642" s="443"/>
      <c r="AT642" s="443"/>
      <c r="AU642" s="443"/>
      <c r="AV642" s="443"/>
      <c r="AW642" s="443"/>
      <c r="AX642" s="443"/>
      <c r="AY642" s="443"/>
      <c r="AZ642" s="443"/>
      <c r="BA642" s="443"/>
      <c r="BB642" s="443"/>
      <c r="BC642" s="443"/>
      <c r="BD642" s="443"/>
      <c r="BE642" s="443"/>
      <c r="BF642" s="443"/>
      <c r="BG642" s="443"/>
      <c r="BH642" s="443"/>
      <c r="BI642" s="443"/>
      <c r="BJ642" s="443"/>
      <c r="BK642" s="443"/>
      <c r="BL642" s="443"/>
      <c r="BM642" s="443"/>
      <c r="BN642" s="443"/>
      <c r="BO642" s="443"/>
      <c r="BP642" s="443"/>
      <c r="BQ642" s="443"/>
      <c r="BR642" s="443"/>
      <c r="BS642" s="443"/>
      <c r="BT642" s="443"/>
      <c r="BU642" s="443"/>
      <c r="BV642" s="443"/>
      <c r="BW642" s="443"/>
      <c r="BX642" s="443"/>
      <c r="BY642" s="443"/>
      <c r="BZ642" s="443"/>
      <c r="CA642" s="443"/>
      <c r="CB642" s="443"/>
      <c r="CC642" s="443"/>
      <c r="CD642" s="443"/>
      <c r="CE642" s="443"/>
      <c r="CF642" s="443"/>
      <c r="CG642" s="443"/>
      <c r="CH642" s="443"/>
      <c r="CI642" s="443"/>
      <c r="CJ642" s="443"/>
      <c r="CK642" s="443"/>
      <c r="CL642" s="443"/>
      <c r="CM642" s="443"/>
      <c r="CN642" s="443"/>
      <c r="CO642" s="443"/>
      <c r="CP642" s="443"/>
      <c r="CQ642" s="443"/>
      <c r="CR642" s="443"/>
      <c r="CS642" s="443"/>
      <c r="CT642" s="443"/>
      <c r="CU642" s="443"/>
      <c r="CV642" s="443"/>
      <c r="CW642" s="443"/>
      <c r="CX642" s="443"/>
      <c r="CY642" s="443"/>
      <c r="CZ642" s="443"/>
      <c r="DA642" s="443"/>
      <c r="DB642" s="443"/>
      <c r="DC642" s="443"/>
      <c r="DD642" s="443"/>
      <c r="DE642" s="443"/>
      <c r="DF642" s="443"/>
      <c r="DG642" s="443"/>
      <c r="DH642" s="443"/>
      <c r="DI642" s="443"/>
      <c r="DJ642" s="443"/>
      <c r="DK642" s="443"/>
      <c r="DL642" s="443"/>
      <c r="DM642" s="443"/>
      <c r="DN642" s="443"/>
      <c r="DO642" s="443"/>
      <c r="DP642" s="443"/>
      <c r="DQ642" s="443"/>
      <c r="DR642" s="443"/>
      <c r="DS642" s="443"/>
      <c r="DT642" s="443"/>
      <c r="DU642" s="443"/>
      <c r="DV642" s="443"/>
      <c r="DW642" s="443"/>
      <c r="DX642" s="443"/>
      <c r="DY642" s="443"/>
      <c r="DZ642" s="443"/>
      <c r="EA642" s="443"/>
      <c r="EB642" s="443"/>
      <c r="EC642" s="443"/>
      <c r="ED642" s="443"/>
      <c r="EE642" s="443"/>
      <c r="EF642" s="443"/>
      <c r="EG642" s="443"/>
      <c r="EH642" s="443"/>
      <c r="EI642" s="443"/>
      <c r="EJ642" s="443"/>
      <c r="EK642" s="443"/>
      <c r="EL642" s="443"/>
      <c r="EM642" s="443"/>
      <c r="EN642" s="443"/>
      <c r="EO642" s="443"/>
      <c r="EP642" s="443"/>
      <c r="EQ642" s="443"/>
      <c r="ER642" s="443"/>
      <c r="ES642" s="443"/>
      <c r="ET642" s="443"/>
      <c r="EU642" s="443"/>
      <c r="EV642" s="443"/>
      <c r="EW642" s="443"/>
      <c r="EX642" s="443"/>
      <c r="EY642" s="443"/>
      <c r="EZ642" s="443"/>
      <c r="FA642" s="443"/>
      <c r="FB642" s="443"/>
      <c r="FC642" s="443"/>
      <c r="FD642" s="443"/>
      <c r="FE642" s="443"/>
      <c r="FF642" s="443"/>
      <c r="FG642" s="443"/>
      <c r="FH642" s="443"/>
      <c r="FI642" s="443"/>
      <c r="FJ642" s="443"/>
      <c r="FK642" s="443"/>
      <c r="FL642" s="443"/>
      <c r="FM642" s="443"/>
      <c r="FN642" s="443"/>
      <c r="FO642" s="443"/>
      <c r="FP642" s="443"/>
      <c r="FQ642" s="443"/>
      <c r="FR642" s="443"/>
      <c r="FS642" s="443"/>
      <c r="FT642" s="443"/>
      <c r="FU642" s="443"/>
      <c r="FV642" s="443"/>
      <c r="FW642" s="443"/>
      <c r="FX642" s="443"/>
      <c r="FY642" s="443"/>
      <c r="FZ642" s="443"/>
      <c r="GA642" s="443"/>
      <c r="GB642" s="443"/>
      <c r="GC642" s="443"/>
      <c r="GD642" s="443"/>
      <c r="GE642" s="443"/>
      <c r="GF642" s="443"/>
      <c r="GG642" s="443"/>
      <c r="GH642" s="443"/>
      <c r="GI642" s="443"/>
      <c r="GJ642" s="443"/>
      <c r="GK642" s="443"/>
      <c r="GL642" s="443"/>
      <c r="GM642" s="443"/>
      <c r="GN642" s="443"/>
      <c r="GO642" s="443"/>
      <c r="GP642" s="443"/>
      <c r="GQ642" s="443"/>
      <c r="GR642" s="443"/>
      <c r="GS642" s="443"/>
      <c r="GT642" s="443"/>
      <c r="GU642" s="443"/>
      <c r="GV642" s="443"/>
      <c r="GW642" s="443"/>
      <c r="GX642" s="443"/>
      <c r="GY642" s="443"/>
      <c r="GZ642" s="443"/>
      <c r="HA642" s="443"/>
      <c r="HB642" s="443"/>
      <c r="HC642" s="443"/>
      <c r="HD642" s="443"/>
      <c r="HE642" s="443"/>
      <c r="HF642" s="443"/>
      <c r="HG642" s="443"/>
      <c r="HH642" s="443"/>
      <c r="HI642" s="443"/>
      <c r="HJ642" s="443"/>
      <c r="HK642" s="443"/>
      <c r="HL642" s="443"/>
      <c r="HM642" s="443"/>
      <c r="HN642" s="443"/>
      <c r="HO642" s="443"/>
      <c r="HP642" s="443"/>
      <c r="HQ642" s="443"/>
      <c r="HR642" s="443"/>
      <c r="HS642" s="443"/>
      <c r="HT642" s="443"/>
      <c r="HU642" s="443"/>
      <c r="HV642" s="443"/>
      <c r="HW642" s="443"/>
      <c r="HX642" s="443"/>
      <c r="HY642" s="443"/>
      <c r="HZ642" s="443"/>
      <c r="IA642" s="443"/>
      <c r="IB642" s="443"/>
      <c r="IC642" s="443"/>
      <c r="ID642" s="443"/>
      <c r="IE642" s="443"/>
      <c r="IF642" s="443"/>
      <c r="IG642" s="443"/>
      <c r="IH642" s="443"/>
      <c r="II642" s="443"/>
      <c r="IJ642" s="443"/>
      <c r="IK642" s="443"/>
      <c r="IL642" s="443"/>
      <c r="IM642" s="443"/>
      <c r="IN642" s="443"/>
      <c r="IO642" s="443"/>
      <c r="IP642" s="443"/>
      <c r="IQ642" s="443"/>
      <c r="IR642" s="443"/>
      <c r="IS642" s="443"/>
      <c r="IT642" s="443"/>
      <c r="IU642" s="443"/>
      <c r="IV642" s="443"/>
    </row>
    <row r="643" spans="1:256">
      <c r="A643" s="482"/>
      <c r="B643" s="800"/>
      <c r="C643" s="689"/>
      <c r="D643" s="456"/>
      <c r="E643" s="696"/>
      <c r="F643" s="697"/>
      <c r="G643" s="443"/>
      <c r="H643" s="443"/>
      <c r="I643" s="443"/>
      <c r="J643" s="443"/>
      <c r="K643" s="443"/>
      <c r="L643" s="443"/>
      <c r="M643" s="443"/>
      <c r="N643" s="443"/>
      <c r="O643" s="443"/>
      <c r="P643" s="443"/>
      <c r="Q643" s="443"/>
      <c r="R643" s="443"/>
      <c r="S643" s="443"/>
      <c r="T643" s="443"/>
      <c r="U643" s="443"/>
      <c r="V643" s="443"/>
      <c r="W643" s="443"/>
      <c r="X643" s="443"/>
      <c r="Y643" s="443"/>
      <c r="Z643" s="443"/>
      <c r="AA643" s="443"/>
      <c r="AB643" s="443"/>
      <c r="AC643" s="443"/>
      <c r="AD643" s="443"/>
      <c r="AE643" s="443"/>
      <c r="AF643" s="443"/>
      <c r="AG643" s="443"/>
      <c r="AH643" s="443"/>
      <c r="AI643" s="443"/>
      <c r="AJ643" s="443"/>
      <c r="AK643" s="443"/>
      <c r="AL643" s="443"/>
      <c r="AM643" s="443"/>
      <c r="AN643" s="443"/>
      <c r="AO643" s="443"/>
      <c r="AP643" s="443"/>
      <c r="AQ643" s="443"/>
      <c r="AR643" s="443"/>
      <c r="AS643" s="443"/>
      <c r="AT643" s="443"/>
      <c r="AU643" s="443"/>
      <c r="AV643" s="443"/>
      <c r="AW643" s="443"/>
      <c r="AX643" s="443"/>
      <c r="AY643" s="443"/>
      <c r="AZ643" s="443"/>
      <c r="BA643" s="443"/>
      <c r="BB643" s="443"/>
      <c r="BC643" s="443"/>
      <c r="BD643" s="443"/>
      <c r="BE643" s="443"/>
      <c r="BF643" s="443"/>
      <c r="BG643" s="443"/>
      <c r="BH643" s="443"/>
      <c r="BI643" s="443"/>
      <c r="BJ643" s="443"/>
      <c r="BK643" s="443"/>
      <c r="BL643" s="443"/>
      <c r="BM643" s="443"/>
      <c r="BN643" s="443"/>
      <c r="BO643" s="443"/>
      <c r="BP643" s="443"/>
      <c r="BQ643" s="443"/>
      <c r="BR643" s="443"/>
      <c r="BS643" s="443"/>
      <c r="BT643" s="443"/>
      <c r="BU643" s="443"/>
      <c r="BV643" s="443"/>
      <c r="BW643" s="443"/>
      <c r="BX643" s="443"/>
      <c r="BY643" s="443"/>
      <c r="BZ643" s="443"/>
      <c r="CA643" s="443"/>
      <c r="CB643" s="443"/>
      <c r="CC643" s="443"/>
      <c r="CD643" s="443"/>
      <c r="CE643" s="443"/>
      <c r="CF643" s="443"/>
      <c r="CG643" s="443"/>
      <c r="CH643" s="443"/>
      <c r="CI643" s="443"/>
      <c r="CJ643" s="443"/>
      <c r="CK643" s="443"/>
      <c r="CL643" s="443"/>
      <c r="CM643" s="443"/>
      <c r="CN643" s="443"/>
      <c r="CO643" s="443"/>
      <c r="CP643" s="443"/>
      <c r="CQ643" s="443"/>
      <c r="CR643" s="443"/>
      <c r="CS643" s="443"/>
      <c r="CT643" s="443"/>
      <c r="CU643" s="443"/>
      <c r="CV643" s="443"/>
      <c r="CW643" s="443"/>
      <c r="CX643" s="443"/>
      <c r="CY643" s="443"/>
      <c r="CZ643" s="443"/>
      <c r="DA643" s="443"/>
      <c r="DB643" s="443"/>
      <c r="DC643" s="443"/>
      <c r="DD643" s="443"/>
      <c r="DE643" s="443"/>
      <c r="DF643" s="443"/>
      <c r="DG643" s="443"/>
      <c r="DH643" s="443"/>
      <c r="DI643" s="443"/>
      <c r="DJ643" s="443"/>
      <c r="DK643" s="443"/>
      <c r="DL643" s="443"/>
      <c r="DM643" s="443"/>
      <c r="DN643" s="443"/>
      <c r="DO643" s="443"/>
      <c r="DP643" s="443"/>
      <c r="DQ643" s="443"/>
      <c r="DR643" s="443"/>
      <c r="DS643" s="443"/>
      <c r="DT643" s="443"/>
      <c r="DU643" s="443"/>
      <c r="DV643" s="443"/>
      <c r="DW643" s="443"/>
      <c r="DX643" s="443"/>
      <c r="DY643" s="443"/>
      <c r="DZ643" s="443"/>
      <c r="EA643" s="443"/>
      <c r="EB643" s="443"/>
      <c r="EC643" s="443"/>
      <c r="ED643" s="443"/>
      <c r="EE643" s="443"/>
      <c r="EF643" s="443"/>
      <c r="EG643" s="443"/>
      <c r="EH643" s="443"/>
      <c r="EI643" s="443"/>
      <c r="EJ643" s="443"/>
      <c r="EK643" s="443"/>
      <c r="EL643" s="443"/>
      <c r="EM643" s="443"/>
      <c r="EN643" s="443"/>
      <c r="EO643" s="443"/>
      <c r="EP643" s="443"/>
      <c r="EQ643" s="443"/>
      <c r="ER643" s="443"/>
      <c r="ES643" s="443"/>
      <c r="ET643" s="443"/>
      <c r="EU643" s="443"/>
      <c r="EV643" s="443"/>
      <c r="EW643" s="443"/>
      <c r="EX643" s="443"/>
      <c r="EY643" s="443"/>
      <c r="EZ643" s="443"/>
      <c r="FA643" s="443"/>
      <c r="FB643" s="443"/>
      <c r="FC643" s="443"/>
      <c r="FD643" s="443"/>
      <c r="FE643" s="443"/>
      <c r="FF643" s="443"/>
      <c r="FG643" s="443"/>
      <c r="FH643" s="443"/>
      <c r="FI643" s="443"/>
      <c r="FJ643" s="443"/>
      <c r="FK643" s="443"/>
      <c r="FL643" s="443"/>
      <c r="FM643" s="443"/>
      <c r="FN643" s="443"/>
      <c r="FO643" s="443"/>
      <c r="FP643" s="443"/>
      <c r="FQ643" s="443"/>
      <c r="FR643" s="443"/>
      <c r="FS643" s="443"/>
      <c r="FT643" s="443"/>
      <c r="FU643" s="443"/>
      <c r="FV643" s="443"/>
      <c r="FW643" s="443"/>
      <c r="FX643" s="443"/>
      <c r="FY643" s="443"/>
      <c r="FZ643" s="443"/>
      <c r="GA643" s="443"/>
      <c r="GB643" s="443"/>
      <c r="GC643" s="443"/>
      <c r="GD643" s="443"/>
      <c r="GE643" s="443"/>
      <c r="GF643" s="443"/>
      <c r="GG643" s="443"/>
      <c r="GH643" s="443"/>
      <c r="GI643" s="443"/>
      <c r="GJ643" s="443"/>
      <c r="GK643" s="443"/>
      <c r="GL643" s="443"/>
      <c r="GM643" s="443"/>
      <c r="GN643" s="443"/>
      <c r="GO643" s="443"/>
      <c r="GP643" s="443"/>
      <c r="GQ643" s="443"/>
      <c r="GR643" s="443"/>
      <c r="GS643" s="443"/>
      <c r="GT643" s="443"/>
      <c r="GU643" s="443"/>
      <c r="GV643" s="443"/>
      <c r="GW643" s="443"/>
      <c r="GX643" s="443"/>
      <c r="GY643" s="443"/>
      <c r="GZ643" s="443"/>
      <c r="HA643" s="443"/>
      <c r="HB643" s="443"/>
      <c r="HC643" s="443"/>
      <c r="HD643" s="443"/>
      <c r="HE643" s="443"/>
      <c r="HF643" s="443"/>
      <c r="HG643" s="443"/>
      <c r="HH643" s="443"/>
      <c r="HI643" s="443"/>
      <c r="HJ643" s="443"/>
      <c r="HK643" s="443"/>
      <c r="HL643" s="443"/>
      <c r="HM643" s="443"/>
      <c r="HN643" s="443"/>
      <c r="HO643" s="443"/>
      <c r="HP643" s="443"/>
      <c r="HQ643" s="443"/>
      <c r="HR643" s="443"/>
      <c r="HS643" s="443"/>
      <c r="HT643" s="443"/>
      <c r="HU643" s="443"/>
      <c r="HV643" s="443"/>
      <c r="HW643" s="443"/>
      <c r="HX643" s="443"/>
      <c r="HY643" s="443"/>
      <c r="HZ643" s="443"/>
      <c r="IA643" s="443"/>
      <c r="IB643" s="443"/>
      <c r="IC643" s="443"/>
      <c r="ID643" s="443"/>
      <c r="IE643" s="443"/>
      <c r="IF643" s="443"/>
      <c r="IG643" s="443"/>
      <c r="IH643" s="443"/>
      <c r="II643" s="443"/>
      <c r="IJ643" s="443"/>
      <c r="IK643" s="443"/>
      <c r="IL643" s="443"/>
      <c r="IM643" s="443"/>
      <c r="IN643" s="443"/>
      <c r="IO643" s="443"/>
      <c r="IP643" s="443"/>
      <c r="IQ643" s="443"/>
      <c r="IR643" s="443"/>
      <c r="IS643" s="443"/>
      <c r="IT643" s="443"/>
      <c r="IU643" s="443"/>
      <c r="IV643" s="443"/>
    </row>
    <row r="644" spans="1:256" ht="100">
      <c r="A644" s="818">
        <v>2</v>
      </c>
      <c r="B644" s="525" t="s">
        <v>1819</v>
      </c>
      <c r="C644" s="822" t="s">
        <v>1469</v>
      </c>
      <c r="D644" s="467">
        <v>4</v>
      </c>
      <c r="E644" s="802"/>
      <c r="F644" s="799" t="str">
        <f>IF(E644&gt;0,E644*D644," ")</f>
        <v xml:space="preserve"> </v>
      </c>
    </row>
    <row r="645" spans="1:256" s="823" customFormat="1">
      <c r="A645" s="482"/>
      <c r="B645" s="800"/>
      <c r="C645" s="689"/>
      <c r="D645" s="456"/>
      <c r="E645" s="696"/>
      <c r="F645" s="697"/>
      <c r="G645" s="411"/>
      <c r="H645" s="411"/>
      <c r="I645" s="411"/>
      <c r="J645" s="411"/>
      <c r="K645" s="411"/>
      <c r="L645" s="411"/>
      <c r="M645" s="411"/>
      <c r="N645" s="411"/>
      <c r="O645" s="411"/>
      <c r="P645" s="411"/>
      <c r="Q645" s="411"/>
      <c r="R645" s="411"/>
      <c r="S645" s="411"/>
      <c r="T645" s="411"/>
      <c r="U645" s="411"/>
      <c r="V645" s="411"/>
      <c r="W645" s="411"/>
      <c r="X645" s="411"/>
      <c r="Y645" s="411"/>
      <c r="Z645" s="411"/>
      <c r="AA645" s="411"/>
      <c r="AB645" s="411"/>
      <c r="AC645" s="411"/>
      <c r="AD645" s="411"/>
      <c r="AE645" s="411"/>
      <c r="AF645" s="411"/>
      <c r="AG645" s="411"/>
      <c r="AH645" s="411"/>
      <c r="AI645" s="411"/>
      <c r="AJ645" s="411"/>
      <c r="AK645" s="411"/>
      <c r="AL645" s="411"/>
      <c r="AM645" s="411"/>
      <c r="AN645" s="411"/>
      <c r="AO645" s="411"/>
      <c r="AP645" s="411"/>
      <c r="AQ645" s="411"/>
      <c r="AR645" s="411"/>
      <c r="AS645" s="411"/>
      <c r="AT645" s="411"/>
      <c r="AU645" s="411"/>
      <c r="AV645" s="411"/>
      <c r="AW645" s="411"/>
      <c r="AX645" s="411"/>
      <c r="AY645" s="411"/>
      <c r="AZ645" s="411"/>
      <c r="BA645" s="411"/>
      <c r="BB645" s="411"/>
      <c r="BC645" s="411"/>
      <c r="BD645" s="411"/>
      <c r="BE645" s="411"/>
      <c r="BF645" s="411"/>
      <c r="BG645" s="411"/>
      <c r="BH645" s="411"/>
      <c r="BI645" s="411"/>
      <c r="BJ645" s="411"/>
      <c r="BK645" s="411"/>
      <c r="BL645" s="411"/>
      <c r="BM645" s="411"/>
      <c r="BN645" s="411"/>
      <c r="BO645" s="411"/>
      <c r="BP645" s="411"/>
      <c r="BQ645" s="411"/>
      <c r="BR645" s="411"/>
      <c r="BS645" s="411"/>
      <c r="BT645" s="411"/>
      <c r="BU645" s="411"/>
      <c r="BV645" s="411"/>
      <c r="BW645" s="411"/>
      <c r="BX645" s="411"/>
      <c r="BY645" s="411"/>
      <c r="BZ645" s="411"/>
      <c r="CA645" s="411"/>
      <c r="CB645" s="411"/>
      <c r="CC645" s="411"/>
      <c r="CD645" s="411"/>
      <c r="CE645" s="411"/>
      <c r="CF645" s="411"/>
      <c r="CG645" s="411"/>
      <c r="CH645" s="411"/>
      <c r="CI645" s="411"/>
      <c r="CJ645" s="411"/>
      <c r="CK645" s="411"/>
      <c r="CL645" s="411"/>
      <c r="CM645" s="411"/>
      <c r="CN645" s="411"/>
      <c r="CO645" s="411"/>
      <c r="CP645" s="411"/>
      <c r="CQ645" s="411"/>
      <c r="CR645" s="411"/>
      <c r="CS645" s="411"/>
      <c r="CT645" s="411"/>
      <c r="CU645" s="411"/>
      <c r="CV645" s="411"/>
      <c r="CW645" s="411"/>
      <c r="CX645" s="411"/>
      <c r="CY645" s="411"/>
      <c r="CZ645" s="411"/>
      <c r="DA645" s="411"/>
      <c r="DB645" s="411"/>
      <c r="DC645" s="411"/>
      <c r="DD645" s="411"/>
      <c r="DE645" s="411"/>
      <c r="DF645" s="411"/>
      <c r="DG645" s="411"/>
      <c r="DH645" s="411"/>
      <c r="DI645" s="411"/>
      <c r="DJ645" s="411"/>
      <c r="DK645" s="411"/>
      <c r="DL645" s="411"/>
      <c r="DM645" s="411"/>
      <c r="DN645" s="411"/>
      <c r="DO645" s="411"/>
      <c r="DP645" s="411"/>
      <c r="DQ645" s="411"/>
      <c r="DR645" s="411"/>
      <c r="DS645" s="411"/>
      <c r="DT645" s="411"/>
      <c r="DU645" s="411"/>
      <c r="DV645" s="411"/>
      <c r="DW645" s="411"/>
      <c r="DX645" s="411"/>
      <c r="DY645" s="411"/>
      <c r="DZ645" s="411"/>
      <c r="EA645" s="411"/>
      <c r="EB645" s="411"/>
      <c r="EC645" s="411"/>
      <c r="ED645" s="411"/>
      <c r="EE645" s="411"/>
      <c r="EF645" s="411"/>
      <c r="EG645" s="411"/>
      <c r="EH645" s="411"/>
      <c r="EI645" s="411"/>
      <c r="EJ645" s="411"/>
      <c r="EK645" s="411"/>
      <c r="EL645" s="411"/>
      <c r="EM645" s="411"/>
      <c r="EN645" s="411"/>
      <c r="EO645" s="411"/>
      <c r="EP645" s="411"/>
      <c r="EQ645" s="411"/>
      <c r="ER645" s="411"/>
      <c r="ES645" s="411"/>
      <c r="ET645" s="411"/>
      <c r="EU645" s="411"/>
      <c r="EV645" s="411"/>
      <c r="EW645" s="411"/>
      <c r="EX645" s="411"/>
      <c r="EY645" s="411"/>
      <c r="EZ645" s="411"/>
      <c r="FA645" s="411"/>
      <c r="FB645" s="411"/>
      <c r="FC645" s="411"/>
      <c r="FD645" s="411"/>
      <c r="FE645" s="411"/>
      <c r="FF645" s="411"/>
      <c r="FG645" s="411"/>
      <c r="FH645" s="411"/>
      <c r="FI645" s="411"/>
      <c r="FJ645" s="411"/>
      <c r="FK645" s="411"/>
      <c r="FL645" s="411"/>
      <c r="FM645" s="411"/>
      <c r="FN645" s="411"/>
      <c r="FO645" s="411"/>
      <c r="FP645" s="411"/>
      <c r="FQ645" s="411"/>
      <c r="FR645" s="411"/>
      <c r="FS645" s="411"/>
      <c r="FT645" s="411"/>
      <c r="FU645" s="411"/>
      <c r="FV645" s="411"/>
      <c r="FW645" s="411"/>
      <c r="FX645" s="411"/>
      <c r="FY645" s="411"/>
      <c r="FZ645" s="411"/>
      <c r="GA645" s="411"/>
      <c r="GB645" s="411"/>
      <c r="GC645" s="411"/>
      <c r="GD645" s="411"/>
      <c r="GE645" s="411"/>
      <c r="GF645" s="411"/>
      <c r="GG645" s="411"/>
      <c r="GH645" s="411"/>
      <c r="GI645" s="411"/>
      <c r="GJ645" s="411"/>
      <c r="GK645" s="411"/>
      <c r="GL645" s="411"/>
      <c r="GM645" s="411"/>
      <c r="GN645" s="411"/>
      <c r="GO645" s="411"/>
      <c r="GP645" s="411"/>
      <c r="GQ645" s="411"/>
      <c r="GR645" s="411"/>
      <c r="GS645" s="411"/>
      <c r="GT645" s="411"/>
      <c r="GU645" s="411"/>
      <c r="GV645" s="411"/>
      <c r="GW645" s="411"/>
      <c r="GX645" s="411"/>
      <c r="GY645" s="411"/>
      <c r="GZ645" s="411"/>
      <c r="HA645" s="411"/>
      <c r="HB645" s="411"/>
      <c r="HC645" s="411"/>
      <c r="HD645" s="411"/>
      <c r="HE645" s="411"/>
      <c r="HF645" s="411"/>
      <c r="HG645" s="411"/>
      <c r="HH645" s="411"/>
      <c r="HI645" s="411"/>
      <c r="HJ645" s="411"/>
      <c r="HK645" s="411"/>
      <c r="HL645" s="411"/>
      <c r="HM645" s="411"/>
      <c r="HN645" s="411"/>
      <c r="HO645" s="411"/>
      <c r="HP645" s="411"/>
      <c r="HQ645" s="411"/>
      <c r="HR645" s="411"/>
      <c r="HS645" s="411"/>
      <c r="HT645" s="411"/>
      <c r="HU645" s="411"/>
      <c r="HV645" s="411"/>
      <c r="HW645" s="411"/>
      <c r="HX645" s="411"/>
      <c r="HY645" s="411"/>
      <c r="HZ645" s="411"/>
      <c r="IA645" s="411"/>
      <c r="IB645" s="411"/>
      <c r="IC645" s="411"/>
      <c r="ID645" s="411"/>
      <c r="IE645" s="411"/>
      <c r="IF645" s="411"/>
      <c r="IG645" s="411"/>
      <c r="IH645" s="411"/>
      <c r="II645" s="411"/>
      <c r="IJ645" s="411"/>
      <c r="IK645" s="411"/>
      <c r="IL645" s="411"/>
      <c r="IM645" s="411"/>
      <c r="IN645" s="411"/>
      <c r="IO645" s="411"/>
      <c r="IP645" s="411"/>
      <c r="IQ645" s="411"/>
      <c r="IR645" s="411"/>
      <c r="IS645" s="411"/>
      <c r="IT645" s="411"/>
      <c r="IU645" s="411"/>
      <c r="IV645" s="411"/>
    </row>
    <row r="646" spans="1:256" s="823" customFormat="1" ht="62.5">
      <c r="A646" s="818">
        <v>3</v>
      </c>
      <c r="B646" s="525" t="s">
        <v>1820</v>
      </c>
      <c r="C646" s="822" t="s">
        <v>1469</v>
      </c>
      <c r="D646" s="467">
        <v>8</v>
      </c>
      <c r="E646" s="802"/>
      <c r="F646" s="799" t="str">
        <f>IF(E646&gt;0,E646*D646," ")</f>
        <v xml:space="preserve"> </v>
      </c>
    </row>
    <row r="647" spans="1:256" s="823" customFormat="1">
      <c r="A647" s="482"/>
      <c r="B647" s="800"/>
      <c r="C647" s="689"/>
      <c r="D647" s="456"/>
      <c r="E647" s="696"/>
      <c r="F647" s="697"/>
    </row>
    <row r="648" spans="1:256" ht="150">
      <c r="A648" s="818">
        <v>4</v>
      </c>
      <c r="B648" s="525" t="s">
        <v>1821</v>
      </c>
      <c r="C648" s="822" t="s">
        <v>5</v>
      </c>
      <c r="D648" s="467">
        <v>8</v>
      </c>
      <c r="E648" s="802"/>
      <c r="F648" s="799" t="str">
        <f>IF(E648&gt;0,E648*D648," ")</f>
        <v xml:space="preserve"> </v>
      </c>
      <c r="G648" s="823"/>
      <c r="H648" s="823"/>
      <c r="I648" s="823"/>
      <c r="J648" s="823"/>
      <c r="K648" s="823"/>
      <c r="L648" s="823"/>
      <c r="M648" s="823"/>
      <c r="N648" s="823"/>
      <c r="O648" s="823"/>
      <c r="P648" s="823"/>
      <c r="Q648" s="823"/>
      <c r="R648" s="823"/>
      <c r="S648" s="823"/>
      <c r="T648" s="823"/>
      <c r="U648" s="823"/>
      <c r="V648" s="823"/>
      <c r="W648" s="823"/>
      <c r="X648" s="823"/>
      <c r="Y648" s="823"/>
      <c r="Z648" s="823"/>
      <c r="AA648" s="823"/>
      <c r="AB648" s="823"/>
      <c r="AC648" s="823"/>
      <c r="AD648" s="823"/>
      <c r="AE648" s="823"/>
      <c r="AF648" s="823"/>
      <c r="AG648" s="823"/>
      <c r="AH648" s="823"/>
      <c r="AI648" s="823"/>
      <c r="AJ648" s="823"/>
      <c r="AK648" s="823"/>
      <c r="AL648" s="823"/>
      <c r="AM648" s="823"/>
      <c r="AN648" s="823"/>
      <c r="AO648" s="823"/>
      <c r="AP648" s="823"/>
      <c r="AQ648" s="823"/>
      <c r="AR648" s="823"/>
      <c r="AS648" s="823"/>
      <c r="AT648" s="823"/>
      <c r="AU648" s="823"/>
      <c r="AV648" s="823"/>
      <c r="AW648" s="823"/>
      <c r="AX648" s="823"/>
      <c r="AY648" s="823"/>
      <c r="AZ648" s="823"/>
      <c r="BA648" s="823"/>
      <c r="BB648" s="823"/>
      <c r="BC648" s="823"/>
      <c r="BD648" s="823"/>
      <c r="BE648" s="823"/>
      <c r="BF648" s="823"/>
      <c r="BG648" s="823"/>
      <c r="BH648" s="823"/>
      <c r="BI648" s="823"/>
      <c r="BJ648" s="823"/>
      <c r="BK648" s="823"/>
      <c r="BL648" s="823"/>
      <c r="BM648" s="823"/>
      <c r="BN648" s="823"/>
      <c r="BO648" s="823"/>
      <c r="BP648" s="823"/>
      <c r="BQ648" s="823"/>
      <c r="BR648" s="823"/>
      <c r="BS648" s="823"/>
      <c r="BT648" s="823"/>
      <c r="BU648" s="823"/>
      <c r="BV648" s="823"/>
      <c r="BW648" s="823"/>
      <c r="BX648" s="823"/>
      <c r="BY648" s="823"/>
      <c r="BZ648" s="823"/>
      <c r="CA648" s="823"/>
      <c r="CB648" s="823"/>
      <c r="CC648" s="823"/>
      <c r="CD648" s="823"/>
      <c r="CE648" s="823"/>
      <c r="CF648" s="823"/>
      <c r="CG648" s="823"/>
      <c r="CH648" s="823"/>
      <c r="CI648" s="823"/>
      <c r="CJ648" s="823"/>
      <c r="CK648" s="823"/>
      <c r="CL648" s="823"/>
      <c r="CM648" s="823"/>
      <c r="CN648" s="823"/>
      <c r="CO648" s="823"/>
      <c r="CP648" s="823"/>
      <c r="CQ648" s="823"/>
      <c r="CR648" s="823"/>
      <c r="CS648" s="823"/>
      <c r="CT648" s="823"/>
      <c r="CU648" s="823"/>
      <c r="CV648" s="823"/>
      <c r="CW648" s="823"/>
      <c r="CX648" s="823"/>
      <c r="CY648" s="823"/>
      <c r="CZ648" s="823"/>
      <c r="DA648" s="823"/>
      <c r="DB648" s="823"/>
      <c r="DC648" s="823"/>
      <c r="DD648" s="823"/>
      <c r="DE648" s="823"/>
      <c r="DF648" s="823"/>
      <c r="DG648" s="823"/>
      <c r="DH648" s="823"/>
      <c r="DI648" s="823"/>
      <c r="DJ648" s="823"/>
      <c r="DK648" s="823"/>
      <c r="DL648" s="823"/>
      <c r="DM648" s="823"/>
      <c r="DN648" s="823"/>
      <c r="DO648" s="823"/>
      <c r="DP648" s="823"/>
      <c r="DQ648" s="823"/>
      <c r="DR648" s="823"/>
      <c r="DS648" s="823"/>
      <c r="DT648" s="823"/>
      <c r="DU648" s="823"/>
      <c r="DV648" s="823"/>
      <c r="DW648" s="823"/>
      <c r="DX648" s="823"/>
      <c r="DY648" s="823"/>
      <c r="DZ648" s="823"/>
      <c r="EA648" s="823"/>
      <c r="EB648" s="823"/>
      <c r="EC648" s="823"/>
      <c r="ED648" s="823"/>
      <c r="EE648" s="823"/>
      <c r="EF648" s="823"/>
      <c r="EG648" s="823"/>
      <c r="EH648" s="823"/>
      <c r="EI648" s="823"/>
      <c r="EJ648" s="823"/>
      <c r="EK648" s="823"/>
      <c r="EL648" s="823"/>
      <c r="EM648" s="823"/>
      <c r="EN648" s="823"/>
      <c r="EO648" s="823"/>
      <c r="EP648" s="823"/>
      <c r="EQ648" s="823"/>
      <c r="ER648" s="823"/>
      <c r="ES648" s="823"/>
      <c r="ET648" s="823"/>
      <c r="EU648" s="823"/>
      <c r="EV648" s="823"/>
      <c r="EW648" s="823"/>
      <c r="EX648" s="823"/>
      <c r="EY648" s="823"/>
      <c r="EZ648" s="823"/>
      <c r="FA648" s="823"/>
      <c r="FB648" s="823"/>
      <c r="FC648" s="823"/>
      <c r="FD648" s="823"/>
      <c r="FE648" s="823"/>
      <c r="FF648" s="823"/>
      <c r="FG648" s="823"/>
      <c r="FH648" s="823"/>
      <c r="FI648" s="823"/>
      <c r="FJ648" s="823"/>
      <c r="FK648" s="823"/>
      <c r="FL648" s="823"/>
      <c r="FM648" s="823"/>
      <c r="FN648" s="823"/>
      <c r="FO648" s="823"/>
      <c r="FP648" s="823"/>
      <c r="FQ648" s="823"/>
      <c r="FR648" s="823"/>
      <c r="FS648" s="823"/>
      <c r="FT648" s="823"/>
      <c r="FU648" s="823"/>
      <c r="FV648" s="823"/>
      <c r="FW648" s="823"/>
      <c r="FX648" s="823"/>
      <c r="FY648" s="823"/>
      <c r="FZ648" s="823"/>
      <c r="GA648" s="823"/>
      <c r="GB648" s="823"/>
      <c r="GC648" s="823"/>
      <c r="GD648" s="823"/>
      <c r="GE648" s="823"/>
      <c r="GF648" s="823"/>
      <c r="GG648" s="823"/>
      <c r="GH648" s="823"/>
      <c r="GI648" s="823"/>
      <c r="GJ648" s="823"/>
      <c r="GK648" s="823"/>
      <c r="GL648" s="823"/>
      <c r="GM648" s="823"/>
      <c r="GN648" s="823"/>
      <c r="GO648" s="823"/>
      <c r="GP648" s="823"/>
      <c r="GQ648" s="823"/>
      <c r="GR648" s="823"/>
      <c r="GS648" s="823"/>
      <c r="GT648" s="823"/>
      <c r="GU648" s="823"/>
      <c r="GV648" s="823"/>
      <c r="GW648" s="823"/>
      <c r="GX648" s="823"/>
      <c r="GY648" s="823"/>
      <c r="GZ648" s="823"/>
      <c r="HA648" s="823"/>
      <c r="HB648" s="823"/>
      <c r="HC648" s="823"/>
      <c r="HD648" s="823"/>
      <c r="HE648" s="823"/>
      <c r="HF648" s="823"/>
      <c r="HG648" s="823"/>
      <c r="HH648" s="823"/>
      <c r="HI648" s="823"/>
      <c r="HJ648" s="823"/>
      <c r="HK648" s="823"/>
      <c r="HL648" s="823"/>
      <c r="HM648" s="823"/>
      <c r="HN648" s="823"/>
      <c r="HO648" s="823"/>
      <c r="HP648" s="823"/>
      <c r="HQ648" s="823"/>
      <c r="HR648" s="823"/>
      <c r="HS648" s="823"/>
      <c r="HT648" s="823"/>
      <c r="HU648" s="823"/>
      <c r="HV648" s="823"/>
      <c r="HW648" s="823"/>
      <c r="HX648" s="823"/>
      <c r="HY648" s="823"/>
      <c r="HZ648" s="823"/>
      <c r="IA648" s="823"/>
      <c r="IB648" s="823"/>
      <c r="IC648" s="823"/>
      <c r="ID648" s="823"/>
      <c r="IE648" s="823"/>
      <c r="IF648" s="823"/>
      <c r="IG648" s="823"/>
      <c r="IH648" s="823"/>
      <c r="II648" s="823"/>
      <c r="IJ648" s="823"/>
      <c r="IK648" s="823"/>
      <c r="IL648" s="823"/>
      <c r="IM648" s="823"/>
      <c r="IN648" s="823"/>
      <c r="IO648" s="823"/>
      <c r="IP648" s="823"/>
      <c r="IQ648" s="823"/>
      <c r="IR648" s="823"/>
      <c r="IS648" s="823"/>
      <c r="IT648" s="823"/>
      <c r="IU648" s="823"/>
      <c r="IV648" s="823"/>
    </row>
    <row r="649" spans="1:256" s="823" customFormat="1">
      <c r="A649" s="482"/>
      <c r="B649" s="800"/>
      <c r="C649" s="689"/>
      <c r="D649" s="456"/>
      <c r="E649" s="696"/>
      <c r="F649" s="697"/>
    </row>
    <row r="650" spans="1:256" ht="25">
      <c r="A650" s="803">
        <v>5</v>
      </c>
      <c r="B650" s="804" t="s">
        <v>1804</v>
      </c>
      <c r="C650" s="824"/>
      <c r="D650" s="825"/>
      <c r="E650" s="805"/>
      <c r="F650" s="670"/>
    </row>
    <row r="651" spans="1:256" ht="75">
      <c r="A651" s="806"/>
      <c r="B651" s="804" t="s">
        <v>1822</v>
      </c>
      <c r="C651" s="456"/>
      <c r="D651" s="512"/>
      <c r="E651" s="805"/>
      <c r="F651" s="670"/>
    </row>
    <row r="652" spans="1:256">
      <c r="A652" s="806"/>
      <c r="B652" s="804" t="s">
        <v>1823</v>
      </c>
      <c r="C652" s="512"/>
      <c r="D652" s="512"/>
      <c r="E652" s="805"/>
      <c r="F652" s="670"/>
    </row>
    <row r="653" spans="1:256">
      <c r="A653" s="826"/>
      <c r="B653" s="827" t="s">
        <v>1824</v>
      </c>
      <c r="C653" s="467" t="s">
        <v>5</v>
      </c>
      <c r="D653" s="467">
        <v>3</v>
      </c>
      <c r="E653" s="468"/>
      <c r="F653" s="468">
        <f>D653*E653</f>
        <v>0</v>
      </c>
    </row>
    <row r="654" spans="1:256" ht="25">
      <c r="A654" s="826"/>
      <c r="B654" s="827" t="s">
        <v>1825</v>
      </c>
      <c r="C654" s="467" t="s">
        <v>5</v>
      </c>
      <c r="D654" s="467">
        <v>200</v>
      </c>
      <c r="E654" s="468"/>
      <c r="F654" s="468">
        <f>D654*E654</f>
        <v>0</v>
      </c>
    </row>
    <row r="655" spans="1:256" ht="25">
      <c r="A655" s="826"/>
      <c r="B655" s="827" t="s">
        <v>1826</v>
      </c>
      <c r="C655" s="467" t="s">
        <v>5</v>
      </c>
      <c r="D655" s="467">
        <v>100</v>
      </c>
      <c r="E655" s="468"/>
      <c r="F655" s="468">
        <f>D655*E655</f>
        <v>0</v>
      </c>
    </row>
    <row r="656" spans="1:256">
      <c r="A656" s="806"/>
      <c r="B656" s="804" t="s">
        <v>1805</v>
      </c>
      <c r="C656" s="512"/>
      <c r="D656" s="512"/>
      <c r="E656" s="805"/>
      <c r="F656" s="670"/>
    </row>
    <row r="657" spans="1:6" ht="37.5">
      <c r="A657" s="826"/>
      <c r="B657" s="827" t="s">
        <v>1827</v>
      </c>
      <c r="C657" s="467" t="s">
        <v>1579</v>
      </c>
      <c r="D657" s="467">
        <v>60</v>
      </c>
      <c r="E657" s="523"/>
      <c r="F657" s="468">
        <f>D657*E657</f>
        <v>0</v>
      </c>
    </row>
    <row r="658" spans="1:6">
      <c r="A658" s="482"/>
      <c r="B658" s="800"/>
      <c r="C658" s="689"/>
      <c r="D658" s="456"/>
      <c r="E658" s="696"/>
      <c r="F658" s="697"/>
    </row>
    <row r="659" spans="1:6" ht="50">
      <c r="A659" s="818">
        <v>6</v>
      </c>
      <c r="B659" s="801" t="s">
        <v>1828</v>
      </c>
      <c r="C659" s="822" t="s">
        <v>1579</v>
      </c>
      <c r="D659" s="467">
        <v>60</v>
      </c>
      <c r="E659" s="802"/>
      <c r="F659" s="799" t="str">
        <f>IF(E659&gt;0,E659*D659," ")</f>
        <v xml:space="preserve"> </v>
      </c>
    </row>
    <row r="660" spans="1:6">
      <c r="A660" s="482"/>
      <c r="B660" s="800"/>
      <c r="C660" s="689"/>
      <c r="D660" s="456"/>
      <c r="E660" s="696"/>
      <c r="F660" s="697"/>
    </row>
    <row r="661" spans="1:6" ht="50">
      <c r="A661" s="818">
        <v>7</v>
      </c>
      <c r="B661" s="525" t="s">
        <v>1829</v>
      </c>
      <c r="C661" s="828" t="s">
        <v>1579</v>
      </c>
      <c r="D661" s="467">
        <v>100</v>
      </c>
      <c r="E661" s="802"/>
      <c r="F661" s="799" t="str">
        <f>IF(E661&gt;0,E661*D661," ")</f>
        <v xml:space="preserve"> </v>
      </c>
    </row>
    <row r="662" spans="1:6">
      <c r="A662" s="482"/>
      <c r="B662" s="800"/>
      <c r="C662" s="689"/>
      <c r="D662" s="456"/>
      <c r="E662" s="696"/>
      <c r="F662" s="697"/>
    </row>
    <row r="663" spans="1:6" ht="37.5">
      <c r="A663" s="818">
        <v>8</v>
      </c>
      <c r="B663" s="801" t="s">
        <v>1810</v>
      </c>
      <c r="C663" s="828" t="s">
        <v>1469</v>
      </c>
      <c r="D663" s="829">
        <v>1</v>
      </c>
      <c r="E663" s="802"/>
      <c r="F663" s="799" t="str">
        <f>IF(E663&gt;0,E663*D663," ")</f>
        <v xml:space="preserve"> </v>
      </c>
    </row>
    <row r="664" spans="1:6">
      <c r="A664" s="482"/>
      <c r="B664" s="800"/>
      <c r="C664" s="689"/>
      <c r="D664" s="456"/>
      <c r="E664" s="696"/>
      <c r="F664" s="697"/>
    </row>
    <row r="665" spans="1:6" ht="25">
      <c r="A665" s="818">
        <v>9</v>
      </c>
      <c r="B665" s="801" t="s">
        <v>1811</v>
      </c>
      <c r="C665" s="828" t="s">
        <v>5</v>
      </c>
      <c r="D665" s="467">
        <v>1</v>
      </c>
      <c r="E665" s="802"/>
      <c r="F665" s="799" t="str">
        <f>IF(E665&gt;0,E665*D665," ")</f>
        <v xml:space="preserve"> </v>
      </c>
    </row>
    <row r="666" spans="1:6">
      <c r="A666" s="482"/>
      <c r="B666" s="800"/>
      <c r="C666" s="689"/>
      <c r="D666" s="456"/>
      <c r="E666" s="696"/>
      <c r="F666" s="697"/>
    </row>
    <row r="667" spans="1:6" ht="50">
      <c r="A667" s="818">
        <v>10</v>
      </c>
      <c r="B667" s="801" t="s">
        <v>1812</v>
      </c>
      <c r="C667" s="828" t="s">
        <v>1469</v>
      </c>
      <c r="D667" s="467">
        <v>1</v>
      </c>
      <c r="E667" s="802"/>
      <c r="F667" s="799" t="str">
        <f>IF(E667&gt;0,E667*D667," ")</f>
        <v xml:space="preserve"> </v>
      </c>
    </row>
    <row r="668" spans="1:6">
      <c r="A668" s="482"/>
      <c r="B668" s="800"/>
      <c r="C668" s="689"/>
      <c r="D668" s="456"/>
      <c r="E668" s="696"/>
      <c r="F668" s="697"/>
    </row>
    <row r="669" spans="1:6" ht="25">
      <c r="A669" s="818">
        <v>11</v>
      </c>
      <c r="B669" s="801" t="s">
        <v>1813</v>
      </c>
      <c r="C669" s="828" t="s">
        <v>5</v>
      </c>
      <c r="D669" s="467">
        <v>1</v>
      </c>
      <c r="E669" s="802"/>
      <c r="F669" s="799" t="str">
        <f>IF(E669&gt;0,E669*D669," ")</f>
        <v xml:space="preserve"> </v>
      </c>
    </row>
    <row r="670" spans="1:6">
      <c r="A670" s="482"/>
      <c r="B670" s="800"/>
      <c r="C670" s="689"/>
      <c r="D670" s="456"/>
      <c r="E670" s="696"/>
      <c r="F670" s="697"/>
    </row>
    <row r="671" spans="1:6" ht="25">
      <c r="A671" s="818">
        <v>12</v>
      </c>
      <c r="B671" s="801" t="s">
        <v>1814</v>
      </c>
      <c r="C671" s="828" t="s">
        <v>5</v>
      </c>
      <c r="D671" s="467">
        <v>1</v>
      </c>
      <c r="E671" s="802"/>
      <c r="F671" s="799" t="str">
        <f>IF(E671&gt;0,E671*D671," ")</f>
        <v xml:space="preserve"> </v>
      </c>
    </row>
    <row r="672" spans="1:6">
      <c r="A672" s="482"/>
      <c r="B672" s="800"/>
      <c r="C672" s="689"/>
      <c r="D672" s="456"/>
      <c r="E672" s="696"/>
      <c r="F672" s="697"/>
    </row>
    <row r="673" spans="1:6" ht="14">
      <c r="A673" s="830" t="s">
        <v>1830</v>
      </c>
      <c r="B673" s="492"/>
      <c r="C673" s="492"/>
      <c r="D673" s="492"/>
      <c r="E673" s="831"/>
      <c r="F673" s="832">
        <f>SUM(F644:F671)</f>
        <v>0</v>
      </c>
    </row>
    <row r="674" spans="1:6" ht="15.5">
      <c r="A674" s="833"/>
      <c r="D674" s="834"/>
      <c r="E674" s="411"/>
    </row>
    <row r="675" spans="1:6" ht="25">
      <c r="A675" s="835"/>
      <c r="B675" s="836" t="s">
        <v>1387</v>
      </c>
      <c r="D675" s="834"/>
      <c r="E675" s="411"/>
    </row>
    <row r="676" spans="1:6" ht="15.5">
      <c r="A676" s="833"/>
      <c r="B676" s="837"/>
      <c r="D676" s="838"/>
      <c r="E676" s="838"/>
    </row>
    <row r="677" spans="1:6" ht="15.5">
      <c r="A677" s="646"/>
      <c r="B677" s="839" t="str">
        <f>A465</f>
        <v>1. UKUPNO NN ELEKTROTEHNIČKE INSTALACIJE</v>
      </c>
      <c r="C677" s="781"/>
      <c r="D677" s="840" t="s">
        <v>1831</v>
      </c>
      <c r="E677" s="841"/>
      <c r="F677" s="842">
        <f>F465</f>
        <v>0</v>
      </c>
    </row>
    <row r="678" spans="1:6" ht="15.5">
      <c r="A678" s="843"/>
      <c r="B678" s="839" t="str">
        <f>A594</f>
        <v xml:space="preserve">2. UKUPNO INSTALACIJA EKM-a </v>
      </c>
      <c r="C678" s="781"/>
      <c r="D678" s="840" t="s">
        <v>1831</v>
      </c>
      <c r="E678" s="841"/>
      <c r="F678" s="842">
        <f>F594</f>
        <v>0</v>
      </c>
    </row>
    <row r="679" spans="1:6" ht="15.5">
      <c r="A679" s="646"/>
      <c r="B679" s="839" t="str">
        <f>A637</f>
        <v>3. SVEUKUPNO INSTALACIJA DOJAVE POŽARA</v>
      </c>
      <c r="C679" s="781"/>
      <c r="D679" s="840" t="s">
        <v>1831</v>
      </c>
      <c r="E679" s="841"/>
      <c r="F679" s="842">
        <f>F637</f>
        <v>0</v>
      </c>
    </row>
    <row r="680" spans="1:6" ht="15.5">
      <c r="A680" s="646"/>
      <c r="B680" s="844" t="str">
        <f>A673</f>
        <v>4. UKUPNO INSTALACIJA SUSTAVA ZA ODIMLJAVANJE</v>
      </c>
      <c r="C680" s="781"/>
      <c r="D680" s="840" t="s">
        <v>1831</v>
      </c>
      <c r="E680" s="841"/>
      <c r="F680" s="842">
        <f>F673</f>
        <v>0</v>
      </c>
    </row>
    <row r="681" spans="1:6" ht="15.5">
      <c r="A681" s="845" t="s">
        <v>1832</v>
      </c>
      <c r="B681" s="846"/>
      <c r="C681" s="781"/>
      <c r="D681" s="840" t="s">
        <v>1831</v>
      </c>
      <c r="E681" s="841"/>
      <c r="F681" s="842">
        <f>SUM(F677:F680)</f>
        <v>0</v>
      </c>
    </row>
    <row r="682" spans="1:6" ht="15.5">
      <c r="A682" s="847"/>
      <c r="B682" s="848"/>
      <c r="D682" s="849"/>
      <c r="E682" s="850"/>
      <c r="F682" s="851"/>
    </row>
    <row r="683" spans="1:6" ht="15.5">
      <c r="A683" s="847"/>
      <c r="B683" s="852"/>
      <c r="C683" s="853"/>
      <c r="D683" s="854"/>
      <c r="E683" s="411"/>
    </row>
    <row r="684" spans="1:6" ht="14">
      <c r="A684" s="855" t="s">
        <v>1833</v>
      </c>
      <c r="B684" s="837"/>
      <c r="D684" s="856" t="s">
        <v>1834</v>
      </c>
      <c r="E684" s="411"/>
    </row>
    <row r="685" spans="1:6" ht="14">
      <c r="A685" s="857"/>
      <c r="B685" s="837"/>
      <c r="D685" s="858" t="s">
        <v>1835</v>
      </c>
      <c r="E685" s="411"/>
    </row>
    <row r="686" spans="1:6" ht="14">
      <c r="A686" s="788"/>
      <c r="B686" s="837"/>
      <c r="D686" s="859" t="s">
        <v>1836</v>
      </c>
      <c r="E686" s="411"/>
    </row>
    <row r="687" spans="1:6" ht="14">
      <c r="A687" s="860"/>
      <c r="B687" s="837"/>
      <c r="D687" s="861"/>
      <c r="E687" s="411"/>
    </row>
    <row r="688" spans="1:6">
      <c r="E688" s="411"/>
    </row>
    <row r="689" spans="5:5">
      <c r="E689" s="411"/>
    </row>
    <row r="690" spans="5:5">
      <c r="E690" s="411"/>
    </row>
    <row r="691" spans="5:5">
      <c r="E691" s="411"/>
    </row>
    <row r="692" spans="5:5">
      <c r="E692" s="411"/>
    </row>
    <row r="693" spans="5:5">
      <c r="E693" s="411"/>
    </row>
  </sheetData>
  <mergeCells count="4">
    <mergeCell ref="D281:E281"/>
    <mergeCell ref="D420:E420"/>
    <mergeCell ref="D449:E449"/>
    <mergeCell ref="D458:E458"/>
  </mergeCells>
  <pageMargins left="0.47244094488188981" right="3.937007874015748E-2" top="1.2204724409448819" bottom="0.51181102362204722" header="0.15748031496062992" footer="0.19685039370078741"/>
  <pageSetup paperSize="9" orientation="portrait" r:id="rId1"/>
  <headerFooter>
    <oddHeader>&amp;LNARUČITELJ: Suvlasnici zgrade, Masarykova 10, Zagreb
GRAĐEVINA: Stambeno poslovna zgrada, Masarykova 10  
LOKACIJA: Masarykova 10, Zagreb, k.č. 2208 k.o. Centar
BROJ PROJEKTA: TD–E 1509/23
DATUM: listopad 2022. godine</oddHeader>
    <oddFooter>&amp;L&amp;8PROJEKTANT: 
ovl. inž. Ivan Đurđević d.i.e. &amp;CSLIMEL d.o.o.&amp;RStrana:&amp;P</oddFooter>
  </headerFooter>
  <rowBreaks count="6" manualBreakCount="6">
    <brk id="40" max="16383" man="1"/>
    <brk id="282" max="16383" man="1"/>
    <brk id="421" max="16383" man="1"/>
    <brk id="459" max="16383" man="1"/>
    <brk id="466" max="16383" man="1"/>
    <brk id="673"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84ACE-DC64-4DF4-B759-0839292E5A2E}">
  <dimension ref="A1:L4431"/>
  <sheetViews>
    <sheetView tabSelected="1" view="pageBreakPreview" topLeftCell="A4149" zoomScale="130" zoomScaleNormal="130" zoomScaleSheetLayoutView="130" workbookViewId="0">
      <selection activeCell="F4205" sqref="F4205"/>
    </sheetView>
  </sheetViews>
  <sheetFormatPr defaultColWidth="13.7265625" defaultRowHeight="11.5"/>
  <cols>
    <col min="1" max="1" width="7.453125" style="1079" customWidth="1"/>
    <col min="2" max="2" width="55.26953125" style="1077" customWidth="1"/>
    <col min="3" max="3" width="7.7265625" style="1088" customWidth="1"/>
    <col min="4" max="4" width="9.453125" style="1088" customWidth="1"/>
    <col min="5" max="5" width="14.7265625" style="1077" customWidth="1"/>
    <col min="6" max="6" width="13.1796875" style="1077" customWidth="1"/>
    <col min="7" max="7" width="55.453125" style="1077" customWidth="1"/>
    <col min="8" max="9" width="13.7265625" style="1077"/>
    <col min="10" max="10" width="43.54296875" style="1077" customWidth="1"/>
    <col min="11" max="256" width="13.7265625" style="1077"/>
    <col min="257" max="257" width="7.453125" style="1077" customWidth="1"/>
    <col min="258" max="258" width="55.26953125" style="1077" customWidth="1"/>
    <col min="259" max="259" width="7.7265625" style="1077" customWidth="1"/>
    <col min="260" max="260" width="9.453125" style="1077" customWidth="1"/>
    <col min="261" max="261" width="14.7265625" style="1077" customWidth="1"/>
    <col min="262" max="262" width="13.1796875" style="1077" customWidth="1"/>
    <col min="263" max="263" width="55.453125" style="1077" customWidth="1"/>
    <col min="264" max="265" width="13.7265625" style="1077"/>
    <col min="266" max="266" width="43.54296875" style="1077" customWidth="1"/>
    <col min="267" max="512" width="13.7265625" style="1077"/>
    <col min="513" max="513" width="7.453125" style="1077" customWidth="1"/>
    <col min="514" max="514" width="55.26953125" style="1077" customWidth="1"/>
    <col min="515" max="515" width="7.7265625" style="1077" customWidth="1"/>
    <col min="516" max="516" width="9.453125" style="1077" customWidth="1"/>
    <col min="517" max="517" width="14.7265625" style="1077" customWidth="1"/>
    <col min="518" max="518" width="13.1796875" style="1077" customWidth="1"/>
    <col min="519" max="519" width="55.453125" style="1077" customWidth="1"/>
    <col min="520" max="521" width="13.7265625" style="1077"/>
    <col min="522" max="522" width="43.54296875" style="1077" customWidth="1"/>
    <col min="523" max="768" width="13.7265625" style="1077"/>
    <col min="769" max="769" width="7.453125" style="1077" customWidth="1"/>
    <col min="770" max="770" width="55.26953125" style="1077" customWidth="1"/>
    <col min="771" max="771" width="7.7265625" style="1077" customWidth="1"/>
    <col min="772" max="772" width="9.453125" style="1077" customWidth="1"/>
    <col min="773" max="773" width="14.7265625" style="1077" customWidth="1"/>
    <col min="774" max="774" width="13.1796875" style="1077" customWidth="1"/>
    <col min="775" max="775" width="55.453125" style="1077" customWidth="1"/>
    <col min="776" max="777" width="13.7265625" style="1077"/>
    <col min="778" max="778" width="43.54296875" style="1077" customWidth="1"/>
    <col min="779" max="1024" width="13.7265625" style="1077"/>
    <col min="1025" max="1025" width="7.453125" style="1077" customWidth="1"/>
    <col min="1026" max="1026" width="55.26953125" style="1077" customWidth="1"/>
    <col min="1027" max="1027" width="7.7265625" style="1077" customWidth="1"/>
    <col min="1028" max="1028" width="9.453125" style="1077" customWidth="1"/>
    <col min="1029" max="1029" width="14.7265625" style="1077" customWidth="1"/>
    <col min="1030" max="1030" width="13.1796875" style="1077" customWidth="1"/>
    <col min="1031" max="1031" width="55.453125" style="1077" customWidth="1"/>
    <col min="1032" max="1033" width="13.7265625" style="1077"/>
    <col min="1034" max="1034" width="43.54296875" style="1077" customWidth="1"/>
    <col min="1035" max="1280" width="13.7265625" style="1077"/>
    <col min="1281" max="1281" width="7.453125" style="1077" customWidth="1"/>
    <col min="1282" max="1282" width="55.26953125" style="1077" customWidth="1"/>
    <col min="1283" max="1283" width="7.7265625" style="1077" customWidth="1"/>
    <col min="1284" max="1284" width="9.453125" style="1077" customWidth="1"/>
    <col min="1285" max="1285" width="14.7265625" style="1077" customWidth="1"/>
    <col min="1286" max="1286" width="13.1796875" style="1077" customWidth="1"/>
    <col min="1287" max="1287" width="55.453125" style="1077" customWidth="1"/>
    <col min="1288" max="1289" width="13.7265625" style="1077"/>
    <col min="1290" max="1290" width="43.54296875" style="1077" customWidth="1"/>
    <col min="1291" max="1536" width="13.7265625" style="1077"/>
    <col min="1537" max="1537" width="7.453125" style="1077" customWidth="1"/>
    <col min="1538" max="1538" width="55.26953125" style="1077" customWidth="1"/>
    <col min="1539" max="1539" width="7.7265625" style="1077" customWidth="1"/>
    <col min="1540" max="1540" width="9.453125" style="1077" customWidth="1"/>
    <col min="1541" max="1541" width="14.7265625" style="1077" customWidth="1"/>
    <col min="1542" max="1542" width="13.1796875" style="1077" customWidth="1"/>
    <col min="1543" max="1543" width="55.453125" style="1077" customWidth="1"/>
    <col min="1544" max="1545" width="13.7265625" style="1077"/>
    <col min="1546" max="1546" width="43.54296875" style="1077" customWidth="1"/>
    <col min="1547" max="1792" width="13.7265625" style="1077"/>
    <col min="1793" max="1793" width="7.453125" style="1077" customWidth="1"/>
    <col min="1794" max="1794" width="55.26953125" style="1077" customWidth="1"/>
    <col min="1795" max="1795" width="7.7265625" style="1077" customWidth="1"/>
    <col min="1796" max="1796" width="9.453125" style="1077" customWidth="1"/>
    <col min="1797" max="1797" width="14.7265625" style="1077" customWidth="1"/>
    <col min="1798" max="1798" width="13.1796875" style="1077" customWidth="1"/>
    <col min="1799" max="1799" width="55.453125" style="1077" customWidth="1"/>
    <col min="1800" max="1801" width="13.7265625" style="1077"/>
    <col min="1802" max="1802" width="43.54296875" style="1077" customWidth="1"/>
    <col min="1803" max="2048" width="13.7265625" style="1077"/>
    <col min="2049" max="2049" width="7.453125" style="1077" customWidth="1"/>
    <col min="2050" max="2050" width="55.26953125" style="1077" customWidth="1"/>
    <col min="2051" max="2051" width="7.7265625" style="1077" customWidth="1"/>
    <col min="2052" max="2052" width="9.453125" style="1077" customWidth="1"/>
    <col min="2053" max="2053" width="14.7265625" style="1077" customWidth="1"/>
    <col min="2054" max="2054" width="13.1796875" style="1077" customWidth="1"/>
    <col min="2055" max="2055" width="55.453125" style="1077" customWidth="1"/>
    <col min="2056" max="2057" width="13.7265625" style="1077"/>
    <col min="2058" max="2058" width="43.54296875" style="1077" customWidth="1"/>
    <col min="2059" max="2304" width="13.7265625" style="1077"/>
    <col min="2305" max="2305" width="7.453125" style="1077" customWidth="1"/>
    <col min="2306" max="2306" width="55.26953125" style="1077" customWidth="1"/>
    <col min="2307" max="2307" width="7.7265625" style="1077" customWidth="1"/>
    <col min="2308" max="2308" width="9.453125" style="1077" customWidth="1"/>
    <col min="2309" max="2309" width="14.7265625" style="1077" customWidth="1"/>
    <col min="2310" max="2310" width="13.1796875" style="1077" customWidth="1"/>
    <col min="2311" max="2311" width="55.453125" style="1077" customWidth="1"/>
    <col min="2312" max="2313" width="13.7265625" style="1077"/>
    <col min="2314" max="2314" width="43.54296875" style="1077" customWidth="1"/>
    <col min="2315" max="2560" width="13.7265625" style="1077"/>
    <col min="2561" max="2561" width="7.453125" style="1077" customWidth="1"/>
    <col min="2562" max="2562" width="55.26953125" style="1077" customWidth="1"/>
    <col min="2563" max="2563" width="7.7265625" style="1077" customWidth="1"/>
    <col min="2564" max="2564" width="9.453125" style="1077" customWidth="1"/>
    <col min="2565" max="2565" width="14.7265625" style="1077" customWidth="1"/>
    <col min="2566" max="2566" width="13.1796875" style="1077" customWidth="1"/>
    <col min="2567" max="2567" width="55.453125" style="1077" customWidth="1"/>
    <col min="2568" max="2569" width="13.7265625" style="1077"/>
    <col min="2570" max="2570" width="43.54296875" style="1077" customWidth="1"/>
    <col min="2571" max="2816" width="13.7265625" style="1077"/>
    <col min="2817" max="2817" width="7.453125" style="1077" customWidth="1"/>
    <col min="2818" max="2818" width="55.26953125" style="1077" customWidth="1"/>
    <col min="2819" max="2819" width="7.7265625" style="1077" customWidth="1"/>
    <col min="2820" max="2820" width="9.453125" style="1077" customWidth="1"/>
    <col min="2821" max="2821" width="14.7265625" style="1077" customWidth="1"/>
    <col min="2822" max="2822" width="13.1796875" style="1077" customWidth="1"/>
    <col min="2823" max="2823" width="55.453125" style="1077" customWidth="1"/>
    <col min="2824" max="2825" width="13.7265625" style="1077"/>
    <col min="2826" max="2826" width="43.54296875" style="1077" customWidth="1"/>
    <col min="2827" max="3072" width="13.7265625" style="1077"/>
    <col min="3073" max="3073" width="7.453125" style="1077" customWidth="1"/>
    <col min="3074" max="3074" width="55.26953125" style="1077" customWidth="1"/>
    <col min="3075" max="3075" width="7.7265625" style="1077" customWidth="1"/>
    <col min="3076" max="3076" width="9.453125" style="1077" customWidth="1"/>
    <col min="3077" max="3077" width="14.7265625" style="1077" customWidth="1"/>
    <col min="3078" max="3078" width="13.1796875" style="1077" customWidth="1"/>
    <col min="3079" max="3079" width="55.453125" style="1077" customWidth="1"/>
    <col min="3080" max="3081" width="13.7265625" style="1077"/>
    <col min="3082" max="3082" width="43.54296875" style="1077" customWidth="1"/>
    <col min="3083" max="3328" width="13.7265625" style="1077"/>
    <col min="3329" max="3329" width="7.453125" style="1077" customWidth="1"/>
    <col min="3330" max="3330" width="55.26953125" style="1077" customWidth="1"/>
    <col min="3331" max="3331" width="7.7265625" style="1077" customWidth="1"/>
    <col min="3332" max="3332" width="9.453125" style="1077" customWidth="1"/>
    <col min="3333" max="3333" width="14.7265625" style="1077" customWidth="1"/>
    <col min="3334" max="3334" width="13.1796875" style="1077" customWidth="1"/>
    <col min="3335" max="3335" width="55.453125" style="1077" customWidth="1"/>
    <col min="3336" max="3337" width="13.7265625" style="1077"/>
    <col min="3338" max="3338" width="43.54296875" style="1077" customWidth="1"/>
    <col min="3339" max="3584" width="13.7265625" style="1077"/>
    <col min="3585" max="3585" width="7.453125" style="1077" customWidth="1"/>
    <col min="3586" max="3586" width="55.26953125" style="1077" customWidth="1"/>
    <col min="3587" max="3587" width="7.7265625" style="1077" customWidth="1"/>
    <col min="3588" max="3588" width="9.453125" style="1077" customWidth="1"/>
    <col min="3589" max="3589" width="14.7265625" style="1077" customWidth="1"/>
    <col min="3590" max="3590" width="13.1796875" style="1077" customWidth="1"/>
    <col min="3591" max="3591" width="55.453125" style="1077" customWidth="1"/>
    <col min="3592" max="3593" width="13.7265625" style="1077"/>
    <col min="3594" max="3594" width="43.54296875" style="1077" customWidth="1"/>
    <col min="3595" max="3840" width="13.7265625" style="1077"/>
    <col min="3841" max="3841" width="7.453125" style="1077" customWidth="1"/>
    <col min="3842" max="3842" width="55.26953125" style="1077" customWidth="1"/>
    <col min="3843" max="3843" width="7.7265625" style="1077" customWidth="1"/>
    <col min="3844" max="3844" width="9.453125" style="1077" customWidth="1"/>
    <col min="3845" max="3845" width="14.7265625" style="1077" customWidth="1"/>
    <col min="3846" max="3846" width="13.1796875" style="1077" customWidth="1"/>
    <col min="3847" max="3847" width="55.453125" style="1077" customWidth="1"/>
    <col min="3848" max="3849" width="13.7265625" style="1077"/>
    <col min="3850" max="3850" width="43.54296875" style="1077" customWidth="1"/>
    <col min="3851" max="4096" width="13.7265625" style="1077"/>
    <col min="4097" max="4097" width="7.453125" style="1077" customWidth="1"/>
    <col min="4098" max="4098" width="55.26953125" style="1077" customWidth="1"/>
    <col min="4099" max="4099" width="7.7265625" style="1077" customWidth="1"/>
    <col min="4100" max="4100" width="9.453125" style="1077" customWidth="1"/>
    <col min="4101" max="4101" width="14.7265625" style="1077" customWidth="1"/>
    <col min="4102" max="4102" width="13.1796875" style="1077" customWidth="1"/>
    <col min="4103" max="4103" width="55.453125" style="1077" customWidth="1"/>
    <col min="4104" max="4105" width="13.7265625" style="1077"/>
    <col min="4106" max="4106" width="43.54296875" style="1077" customWidth="1"/>
    <col min="4107" max="4352" width="13.7265625" style="1077"/>
    <col min="4353" max="4353" width="7.453125" style="1077" customWidth="1"/>
    <col min="4354" max="4354" width="55.26953125" style="1077" customWidth="1"/>
    <col min="4355" max="4355" width="7.7265625" style="1077" customWidth="1"/>
    <col min="4356" max="4356" width="9.453125" style="1077" customWidth="1"/>
    <col min="4357" max="4357" width="14.7265625" style="1077" customWidth="1"/>
    <col min="4358" max="4358" width="13.1796875" style="1077" customWidth="1"/>
    <col min="4359" max="4359" width="55.453125" style="1077" customWidth="1"/>
    <col min="4360" max="4361" width="13.7265625" style="1077"/>
    <col min="4362" max="4362" width="43.54296875" style="1077" customWidth="1"/>
    <col min="4363" max="4608" width="13.7265625" style="1077"/>
    <col min="4609" max="4609" width="7.453125" style="1077" customWidth="1"/>
    <col min="4610" max="4610" width="55.26953125" style="1077" customWidth="1"/>
    <col min="4611" max="4611" width="7.7265625" style="1077" customWidth="1"/>
    <col min="4612" max="4612" width="9.453125" style="1077" customWidth="1"/>
    <col min="4613" max="4613" width="14.7265625" style="1077" customWidth="1"/>
    <col min="4614" max="4614" width="13.1796875" style="1077" customWidth="1"/>
    <col min="4615" max="4615" width="55.453125" style="1077" customWidth="1"/>
    <col min="4616" max="4617" width="13.7265625" style="1077"/>
    <col min="4618" max="4618" width="43.54296875" style="1077" customWidth="1"/>
    <col min="4619" max="4864" width="13.7265625" style="1077"/>
    <col min="4865" max="4865" width="7.453125" style="1077" customWidth="1"/>
    <col min="4866" max="4866" width="55.26953125" style="1077" customWidth="1"/>
    <col min="4867" max="4867" width="7.7265625" style="1077" customWidth="1"/>
    <col min="4868" max="4868" width="9.453125" style="1077" customWidth="1"/>
    <col min="4869" max="4869" width="14.7265625" style="1077" customWidth="1"/>
    <col min="4870" max="4870" width="13.1796875" style="1077" customWidth="1"/>
    <col min="4871" max="4871" width="55.453125" style="1077" customWidth="1"/>
    <col min="4872" max="4873" width="13.7265625" style="1077"/>
    <col min="4874" max="4874" width="43.54296875" style="1077" customWidth="1"/>
    <col min="4875" max="5120" width="13.7265625" style="1077"/>
    <col min="5121" max="5121" width="7.453125" style="1077" customWidth="1"/>
    <col min="5122" max="5122" width="55.26953125" style="1077" customWidth="1"/>
    <col min="5123" max="5123" width="7.7265625" style="1077" customWidth="1"/>
    <col min="5124" max="5124" width="9.453125" style="1077" customWidth="1"/>
    <col min="5125" max="5125" width="14.7265625" style="1077" customWidth="1"/>
    <col min="5126" max="5126" width="13.1796875" style="1077" customWidth="1"/>
    <col min="5127" max="5127" width="55.453125" style="1077" customWidth="1"/>
    <col min="5128" max="5129" width="13.7265625" style="1077"/>
    <col min="5130" max="5130" width="43.54296875" style="1077" customWidth="1"/>
    <col min="5131" max="5376" width="13.7265625" style="1077"/>
    <col min="5377" max="5377" width="7.453125" style="1077" customWidth="1"/>
    <col min="5378" max="5378" width="55.26953125" style="1077" customWidth="1"/>
    <col min="5379" max="5379" width="7.7265625" style="1077" customWidth="1"/>
    <col min="5380" max="5380" width="9.453125" style="1077" customWidth="1"/>
    <col min="5381" max="5381" width="14.7265625" style="1077" customWidth="1"/>
    <col min="5382" max="5382" width="13.1796875" style="1077" customWidth="1"/>
    <col min="5383" max="5383" width="55.453125" style="1077" customWidth="1"/>
    <col min="5384" max="5385" width="13.7265625" style="1077"/>
    <col min="5386" max="5386" width="43.54296875" style="1077" customWidth="1"/>
    <col min="5387" max="5632" width="13.7265625" style="1077"/>
    <col min="5633" max="5633" width="7.453125" style="1077" customWidth="1"/>
    <col min="5634" max="5634" width="55.26953125" style="1077" customWidth="1"/>
    <col min="5635" max="5635" width="7.7265625" style="1077" customWidth="1"/>
    <col min="5636" max="5636" width="9.453125" style="1077" customWidth="1"/>
    <col min="5637" max="5637" width="14.7265625" style="1077" customWidth="1"/>
    <col min="5638" max="5638" width="13.1796875" style="1077" customWidth="1"/>
    <col min="5639" max="5639" width="55.453125" style="1077" customWidth="1"/>
    <col min="5640" max="5641" width="13.7265625" style="1077"/>
    <col min="5642" max="5642" width="43.54296875" style="1077" customWidth="1"/>
    <col min="5643" max="5888" width="13.7265625" style="1077"/>
    <col min="5889" max="5889" width="7.453125" style="1077" customWidth="1"/>
    <col min="5890" max="5890" width="55.26953125" style="1077" customWidth="1"/>
    <col min="5891" max="5891" width="7.7265625" style="1077" customWidth="1"/>
    <col min="5892" max="5892" width="9.453125" style="1077" customWidth="1"/>
    <col min="5893" max="5893" width="14.7265625" style="1077" customWidth="1"/>
    <col min="5894" max="5894" width="13.1796875" style="1077" customWidth="1"/>
    <col min="5895" max="5895" width="55.453125" style="1077" customWidth="1"/>
    <col min="5896" max="5897" width="13.7265625" style="1077"/>
    <col min="5898" max="5898" width="43.54296875" style="1077" customWidth="1"/>
    <col min="5899" max="6144" width="13.7265625" style="1077"/>
    <col min="6145" max="6145" width="7.453125" style="1077" customWidth="1"/>
    <col min="6146" max="6146" width="55.26953125" style="1077" customWidth="1"/>
    <col min="6147" max="6147" width="7.7265625" style="1077" customWidth="1"/>
    <col min="6148" max="6148" width="9.453125" style="1077" customWidth="1"/>
    <col min="6149" max="6149" width="14.7265625" style="1077" customWidth="1"/>
    <col min="6150" max="6150" width="13.1796875" style="1077" customWidth="1"/>
    <col min="6151" max="6151" width="55.453125" style="1077" customWidth="1"/>
    <col min="6152" max="6153" width="13.7265625" style="1077"/>
    <col min="6154" max="6154" width="43.54296875" style="1077" customWidth="1"/>
    <col min="6155" max="6400" width="13.7265625" style="1077"/>
    <col min="6401" max="6401" width="7.453125" style="1077" customWidth="1"/>
    <col min="6402" max="6402" width="55.26953125" style="1077" customWidth="1"/>
    <col min="6403" max="6403" width="7.7265625" style="1077" customWidth="1"/>
    <col min="6404" max="6404" width="9.453125" style="1077" customWidth="1"/>
    <col min="6405" max="6405" width="14.7265625" style="1077" customWidth="1"/>
    <col min="6406" max="6406" width="13.1796875" style="1077" customWidth="1"/>
    <col min="6407" max="6407" width="55.453125" style="1077" customWidth="1"/>
    <col min="6408" max="6409" width="13.7265625" style="1077"/>
    <col min="6410" max="6410" width="43.54296875" style="1077" customWidth="1"/>
    <col min="6411" max="6656" width="13.7265625" style="1077"/>
    <col min="6657" max="6657" width="7.453125" style="1077" customWidth="1"/>
    <col min="6658" max="6658" width="55.26953125" style="1077" customWidth="1"/>
    <col min="6659" max="6659" width="7.7265625" style="1077" customWidth="1"/>
    <col min="6660" max="6660" width="9.453125" style="1077" customWidth="1"/>
    <col min="6661" max="6661" width="14.7265625" style="1077" customWidth="1"/>
    <col min="6662" max="6662" width="13.1796875" style="1077" customWidth="1"/>
    <col min="6663" max="6663" width="55.453125" style="1077" customWidth="1"/>
    <col min="6664" max="6665" width="13.7265625" style="1077"/>
    <col min="6666" max="6666" width="43.54296875" style="1077" customWidth="1"/>
    <col min="6667" max="6912" width="13.7265625" style="1077"/>
    <col min="6913" max="6913" width="7.453125" style="1077" customWidth="1"/>
    <col min="6914" max="6914" width="55.26953125" style="1077" customWidth="1"/>
    <col min="6915" max="6915" width="7.7265625" style="1077" customWidth="1"/>
    <col min="6916" max="6916" width="9.453125" style="1077" customWidth="1"/>
    <col min="6917" max="6917" width="14.7265625" style="1077" customWidth="1"/>
    <col min="6918" max="6918" width="13.1796875" style="1077" customWidth="1"/>
    <col min="6919" max="6919" width="55.453125" style="1077" customWidth="1"/>
    <col min="6920" max="6921" width="13.7265625" style="1077"/>
    <col min="6922" max="6922" width="43.54296875" style="1077" customWidth="1"/>
    <col min="6923" max="7168" width="13.7265625" style="1077"/>
    <col min="7169" max="7169" width="7.453125" style="1077" customWidth="1"/>
    <col min="7170" max="7170" width="55.26953125" style="1077" customWidth="1"/>
    <col min="7171" max="7171" width="7.7265625" style="1077" customWidth="1"/>
    <col min="7172" max="7172" width="9.453125" style="1077" customWidth="1"/>
    <col min="7173" max="7173" width="14.7265625" style="1077" customWidth="1"/>
    <col min="7174" max="7174" width="13.1796875" style="1077" customWidth="1"/>
    <col min="7175" max="7175" width="55.453125" style="1077" customWidth="1"/>
    <col min="7176" max="7177" width="13.7265625" style="1077"/>
    <col min="7178" max="7178" width="43.54296875" style="1077" customWidth="1"/>
    <col min="7179" max="7424" width="13.7265625" style="1077"/>
    <col min="7425" max="7425" width="7.453125" style="1077" customWidth="1"/>
    <col min="7426" max="7426" width="55.26953125" style="1077" customWidth="1"/>
    <col min="7427" max="7427" width="7.7265625" style="1077" customWidth="1"/>
    <col min="7428" max="7428" width="9.453125" style="1077" customWidth="1"/>
    <col min="7429" max="7429" width="14.7265625" style="1077" customWidth="1"/>
    <col min="7430" max="7430" width="13.1796875" style="1077" customWidth="1"/>
    <col min="7431" max="7431" width="55.453125" style="1077" customWidth="1"/>
    <col min="7432" max="7433" width="13.7265625" style="1077"/>
    <col min="7434" max="7434" width="43.54296875" style="1077" customWidth="1"/>
    <col min="7435" max="7680" width="13.7265625" style="1077"/>
    <col min="7681" max="7681" width="7.453125" style="1077" customWidth="1"/>
    <col min="7682" max="7682" width="55.26953125" style="1077" customWidth="1"/>
    <col min="7683" max="7683" width="7.7265625" style="1077" customWidth="1"/>
    <col min="7684" max="7684" width="9.453125" style="1077" customWidth="1"/>
    <col min="7685" max="7685" width="14.7265625" style="1077" customWidth="1"/>
    <col min="7686" max="7686" width="13.1796875" style="1077" customWidth="1"/>
    <col min="7687" max="7687" width="55.453125" style="1077" customWidth="1"/>
    <col min="7688" max="7689" width="13.7265625" style="1077"/>
    <col min="7690" max="7690" width="43.54296875" style="1077" customWidth="1"/>
    <col min="7691" max="7936" width="13.7265625" style="1077"/>
    <col min="7937" max="7937" width="7.453125" style="1077" customWidth="1"/>
    <col min="7938" max="7938" width="55.26953125" style="1077" customWidth="1"/>
    <col min="7939" max="7939" width="7.7265625" style="1077" customWidth="1"/>
    <col min="7940" max="7940" width="9.453125" style="1077" customWidth="1"/>
    <col min="7941" max="7941" width="14.7265625" style="1077" customWidth="1"/>
    <col min="7942" max="7942" width="13.1796875" style="1077" customWidth="1"/>
    <col min="7943" max="7943" width="55.453125" style="1077" customWidth="1"/>
    <col min="7944" max="7945" width="13.7265625" style="1077"/>
    <col min="7946" max="7946" width="43.54296875" style="1077" customWidth="1"/>
    <col min="7947" max="8192" width="13.7265625" style="1077"/>
    <col min="8193" max="8193" width="7.453125" style="1077" customWidth="1"/>
    <col min="8194" max="8194" width="55.26953125" style="1077" customWidth="1"/>
    <col min="8195" max="8195" width="7.7265625" style="1077" customWidth="1"/>
    <col min="8196" max="8196" width="9.453125" style="1077" customWidth="1"/>
    <col min="8197" max="8197" width="14.7265625" style="1077" customWidth="1"/>
    <col min="8198" max="8198" width="13.1796875" style="1077" customWidth="1"/>
    <col min="8199" max="8199" width="55.453125" style="1077" customWidth="1"/>
    <col min="8200" max="8201" width="13.7265625" style="1077"/>
    <col min="8202" max="8202" width="43.54296875" style="1077" customWidth="1"/>
    <col min="8203" max="8448" width="13.7265625" style="1077"/>
    <col min="8449" max="8449" width="7.453125" style="1077" customWidth="1"/>
    <col min="8450" max="8450" width="55.26953125" style="1077" customWidth="1"/>
    <col min="8451" max="8451" width="7.7265625" style="1077" customWidth="1"/>
    <col min="8452" max="8452" width="9.453125" style="1077" customWidth="1"/>
    <col min="8453" max="8453" width="14.7265625" style="1077" customWidth="1"/>
    <col min="8454" max="8454" width="13.1796875" style="1077" customWidth="1"/>
    <col min="8455" max="8455" width="55.453125" style="1077" customWidth="1"/>
    <col min="8456" max="8457" width="13.7265625" style="1077"/>
    <col min="8458" max="8458" width="43.54296875" style="1077" customWidth="1"/>
    <col min="8459" max="8704" width="13.7265625" style="1077"/>
    <col min="8705" max="8705" width="7.453125" style="1077" customWidth="1"/>
    <col min="8706" max="8706" width="55.26953125" style="1077" customWidth="1"/>
    <col min="8707" max="8707" width="7.7265625" style="1077" customWidth="1"/>
    <col min="8708" max="8708" width="9.453125" style="1077" customWidth="1"/>
    <col min="8709" max="8709" width="14.7265625" style="1077" customWidth="1"/>
    <col min="8710" max="8710" width="13.1796875" style="1077" customWidth="1"/>
    <col min="8711" max="8711" width="55.453125" style="1077" customWidth="1"/>
    <col min="8712" max="8713" width="13.7265625" style="1077"/>
    <col min="8714" max="8714" width="43.54296875" style="1077" customWidth="1"/>
    <col min="8715" max="8960" width="13.7265625" style="1077"/>
    <col min="8961" max="8961" width="7.453125" style="1077" customWidth="1"/>
    <col min="8962" max="8962" width="55.26953125" style="1077" customWidth="1"/>
    <col min="8963" max="8963" width="7.7265625" style="1077" customWidth="1"/>
    <col min="8964" max="8964" width="9.453125" style="1077" customWidth="1"/>
    <col min="8965" max="8965" width="14.7265625" style="1077" customWidth="1"/>
    <col min="8966" max="8966" width="13.1796875" style="1077" customWidth="1"/>
    <col min="8967" max="8967" width="55.453125" style="1077" customWidth="1"/>
    <col min="8968" max="8969" width="13.7265625" style="1077"/>
    <col min="8970" max="8970" width="43.54296875" style="1077" customWidth="1"/>
    <col min="8971" max="9216" width="13.7265625" style="1077"/>
    <col min="9217" max="9217" width="7.453125" style="1077" customWidth="1"/>
    <col min="9218" max="9218" width="55.26953125" style="1077" customWidth="1"/>
    <col min="9219" max="9219" width="7.7265625" style="1077" customWidth="1"/>
    <col min="9220" max="9220" width="9.453125" style="1077" customWidth="1"/>
    <col min="9221" max="9221" width="14.7265625" style="1077" customWidth="1"/>
    <col min="9222" max="9222" width="13.1796875" style="1077" customWidth="1"/>
    <col min="9223" max="9223" width="55.453125" style="1077" customWidth="1"/>
    <col min="9224" max="9225" width="13.7265625" style="1077"/>
    <col min="9226" max="9226" width="43.54296875" style="1077" customWidth="1"/>
    <col min="9227" max="9472" width="13.7265625" style="1077"/>
    <col min="9473" max="9473" width="7.453125" style="1077" customWidth="1"/>
    <col min="9474" max="9474" width="55.26953125" style="1077" customWidth="1"/>
    <col min="9475" max="9475" width="7.7265625" style="1077" customWidth="1"/>
    <col min="9476" max="9476" width="9.453125" style="1077" customWidth="1"/>
    <col min="9477" max="9477" width="14.7265625" style="1077" customWidth="1"/>
    <col min="9478" max="9478" width="13.1796875" style="1077" customWidth="1"/>
    <col min="9479" max="9479" width="55.453125" style="1077" customWidth="1"/>
    <col min="9480" max="9481" width="13.7265625" style="1077"/>
    <col min="9482" max="9482" width="43.54296875" style="1077" customWidth="1"/>
    <col min="9483" max="9728" width="13.7265625" style="1077"/>
    <col min="9729" max="9729" width="7.453125" style="1077" customWidth="1"/>
    <col min="9730" max="9730" width="55.26953125" style="1077" customWidth="1"/>
    <col min="9731" max="9731" width="7.7265625" style="1077" customWidth="1"/>
    <col min="9732" max="9732" width="9.453125" style="1077" customWidth="1"/>
    <col min="9733" max="9733" width="14.7265625" style="1077" customWidth="1"/>
    <col min="9734" max="9734" width="13.1796875" style="1077" customWidth="1"/>
    <col min="9735" max="9735" width="55.453125" style="1077" customWidth="1"/>
    <col min="9736" max="9737" width="13.7265625" style="1077"/>
    <col min="9738" max="9738" width="43.54296875" style="1077" customWidth="1"/>
    <col min="9739" max="9984" width="13.7265625" style="1077"/>
    <col min="9985" max="9985" width="7.453125" style="1077" customWidth="1"/>
    <col min="9986" max="9986" width="55.26953125" style="1077" customWidth="1"/>
    <col min="9987" max="9987" width="7.7265625" style="1077" customWidth="1"/>
    <col min="9988" max="9988" width="9.453125" style="1077" customWidth="1"/>
    <col min="9989" max="9989" width="14.7265625" style="1077" customWidth="1"/>
    <col min="9990" max="9990" width="13.1796875" style="1077" customWidth="1"/>
    <col min="9991" max="9991" width="55.453125" style="1077" customWidth="1"/>
    <col min="9992" max="9993" width="13.7265625" style="1077"/>
    <col min="9994" max="9994" width="43.54296875" style="1077" customWidth="1"/>
    <col min="9995" max="10240" width="13.7265625" style="1077"/>
    <col min="10241" max="10241" width="7.453125" style="1077" customWidth="1"/>
    <col min="10242" max="10242" width="55.26953125" style="1077" customWidth="1"/>
    <col min="10243" max="10243" width="7.7265625" style="1077" customWidth="1"/>
    <col min="10244" max="10244" width="9.453125" style="1077" customWidth="1"/>
    <col min="10245" max="10245" width="14.7265625" style="1077" customWidth="1"/>
    <col min="10246" max="10246" width="13.1796875" style="1077" customWidth="1"/>
    <col min="10247" max="10247" width="55.453125" style="1077" customWidth="1"/>
    <col min="10248" max="10249" width="13.7265625" style="1077"/>
    <col min="10250" max="10250" width="43.54296875" style="1077" customWidth="1"/>
    <col min="10251" max="10496" width="13.7265625" style="1077"/>
    <col min="10497" max="10497" width="7.453125" style="1077" customWidth="1"/>
    <col min="10498" max="10498" width="55.26953125" style="1077" customWidth="1"/>
    <col min="10499" max="10499" width="7.7265625" style="1077" customWidth="1"/>
    <col min="10500" max="10500" width="9.453125" style="1077" customWidth="1"/>
    <col min="10501" max="10501" width="14.7265625" style="1077" customWidth="1"/>
    <col min="10502" max="10502" width="13.1796875" style="1077" customWidth="1"/>
    <col min="10503" max="10503" width="55.453125" style="1077" customWidth="1"/>
    <col min="10504" max="10505" width="13.7265625" style="1077"/>
    <col min="10506" max="10506" width="43.54296875" style="1077" customWidth="1"/>
    <col min="10507" max="10752" width="13.7265625" style="1077"/>
    <col min="10753" max="10753" width="7.453125" style="1077" customWidth="1"/>
    <col min="10754" max="10754" width="55.26953125" style="1077" customWidth="1"/>
    <col min="10755" max="10755" width="7.7265625" style="1077" customWidth="1"/>
    <col min="10756" max="10756" width="9.453125" style="1077" customWidth="1"/>
    <col min="10757" max="10757" width="14.7265625" style="1077" customWidth="1"/>
    <col min="10758" max="10758" width="13.1796875" style="1077" customWidth="1"/>
    <col min="10759" max="10759" width="55.453125" style="1077" customWidth="1"/>
    <col min="10760" max="10761" width="13.7265625" style="1077"/>
    <col min="10762" max="10762" width="43.54296875" style="1077" customWidth="1"/>
    <col min="10763" max="11008" width="13.7265625" style="1077"/>
    <col min="11009" max="11009" width="7.453125" style="1077" customWidth="1"/>
    <col min="11010" max="11010" width="55.26953125" style="1077" customWidth="1"/>
    <col min="11011" max="11011" width="7.7265625" style="1077" customWidth="1"/>
    <col min="11012" max="11012" width="9.453125" style="1077" customWidth="1"/>
    <col min="11013" max="11013" width="14.7265625" style="1077" customWidth="1"/>
    <col min="11014" max="11014" width="13.1796875" style="1077" customWidth="1"/>
    <col min="11015" max="11015" width="55.453125" style="1077" customWidth="1"/>
    <col min="11016" max="11017" width="13.7265625" style="1077"/>
    <col min="11018" max="11018" width="43.54296875" style="1077" customWidth="1"/>
    <col min="11019" max="11264" width="13.7265625" style="1077"/>
    <col min="11265" max="11265" width="7.453125" style="1077" customWidth="1"/>
    <col min="11266" max="11266" width="55.26953125" style="1077" customWidth="1"/>
    <col min="11267" max="11267" width="7.7265625" style="1077" customWidth="1"/>
    <col min="11268" max="11268" width="9.453125" style="1077" customWidth="1"/>
    <col min="11269" max="11269" width="14.7265625" style="1077" customWidth="1"/>
    <col min="11270" max="11270" width="13.1796875" style="1077" customWidth="1"/>
    <col min="11271" max="11271" width="55.453125" style="1077" customWidth="1"/>
    <col min="11272" max="11273" width="13.7265625" style="1077"/>
    <col min="11274" max="11274" width="43.54296875" style="1077" customWidth="1"/>
    <col min="11275" max="11520" width="13.7265625" style="1077"/>
    <col min="11521" max="11521" width="7.453125" style="1077" customWidth="1"/>
    <col min="11522" max="11522" width="55.26953125" style="1077" customWidth="1"/>
    <col min="11523" max="11523" width="7.7265625" style="1077" customWidth="1"/>
    <col min="11524" max="11524" width="9.453125" style="1077" customWidth="1"/>
    <col min="11525" max="11525" width="14.7265625" style="1077" customWidth="1"/>
    <col min="11526" max="11526" width="13.1796875" style="1077" customWidth="1"/>
    <col min="11527" max="11527" width="55.453125" style="1077" customWidth="1"/>
    <col min="11528" max="11529" width="13.7265625" style="1077"/>
    <col min="11530" max="11530" width="43.54296875" style="1077" customWidth="1"/>
    <col min="11531" max="11776" width="13.7265625" style="1077"/>
    <col min="11777" max="11777" width="7.453125" style="1077" customWidth="1"/>
    <col min="11778" max="11778" width="55.26953125" style="1077" customWidth="1"/>
    <col min="11779" max="11779" width="7.7265625" style="1077" customWidth="1"/>
    <col min="11780" max="11780" width="9.453125" style="1077" customWidth="1"/>
    <col min="11781" max="11781" width="14.7265625" style="1077" customWidth="1"/>
    <col min="11782" max="11782" width="13.1796875" style="1077" customWidth="1"/>
    <col min="11783" max="11783" width="55.453125" style="1077" customWidth="1"/>
    <col min="11784" max="11785" width="13.7265625" style="1077"/>
    <col min="11786" max="11786" width="43.54296875" style="1077" customWidth="1"/>
    <col min="11787" max="12032" width="13.7265625" style="1077"/>
    <col min="12033" max="12033" width="7.453125" style="1077" customWidth="1"/>
    <col min="12034" max="12034" width="55.26953125" style="1077" customWidth="1"/>
    <col min="12035" max="12035" width="7.7265625" style="1077" customWidth="1"/>
    <col min="12036" max="12036" width="9.453125" style="1077" customWidth="1"/>
    <col min="12037" max="12037" width="14.7265625" style="1077" customWidth="1"/>
    <col min="12038" max="12038" width="13.1796875" style="1077" customWidth="1"/>
    <col min="12039" max="12039" width="55.453125" style="1077" customWidth="1"/>
    <col min="12040" max="12041" width="13.7265625" style="1077"/>
    <col min="12042" max="12042" width="43.54296875" style="1077" customWidth="1"/>
    <col min="12043" max="12288" width="13.7265625" style="1077"/>
    <col min="12289" max="12289" width="7.453125" style="1077" customWidth="1"/>
    <col min="12290" max="12290" width="55.26953125" style="1077" customWidth="1"/>
    <col min="12291" max="12291" width="7.7265625" style="1077" customWidth="1"/>
    <col min="12292" max="12292" width="9.453125" style="1077" customWidth="1"/>
    <col min="12293" max="12293" width="14.7265625" style="1077" customWidth="1"/>
    <col min="12294" max="12294" width="13.1796875" style="1077" customWidth="1"/>
    <col min="12295" max="12295" width="55.453125" style="1077" customWidth="1"/>
    <col min="12296" max="12297" width="13.7265625" style="1077"/>
    <col min="12298" max="12298" width="43.54296875" style="1077" customWidth="1"/>
    <col min="12299" max="12544" width="13.7265625" style="1077"/>
    <col min="12545" max="12545" width="7.453125" style="1077" customWidth="1"/>
    <col min="12546" max="12546" width="55.26953125" style="1077" customWidth="1"/>
    <col min="12547" max="12547" width="7.7265625" style="1077" customWidth="1"/>
    <col min="12548" max="12548" width="9.453125" style="1077" customWidth="1"/>
    <col min="12549" max="12549" width="14.7265625" style="1077" customWidth="1"/>
    <col min="12550" max="12550" width="13.1796875" style="1077" customWidth="1"/>
    <col min="12551" max="12551" width="55.453125" style="1077" customWidth="1"/>
    <col min="12552" max="12553" width="13.7265625" style="1077"/>
    <col min="12554" max="12554" width="43.54296875" style="1077" customWidth="1"/>
    <col min="12555" max="12800" width="13.7265625" style="1077"/>
    <col min="12801" max="12801" width="7.453125" style="1077" customWidth="1"/>
    <col min="12802" max="12802" width="55.26953125" style="1077" customWidth="1"/>
    <col min="12803" max="12803" width="7.7265625" style="1077" customWidth="1"/>
    <col min="12804" max="12804" width="9.453125" style="1077" customWidth="1"/>
    <col min="12805" max="12805" width="14.7265625" style="1077" customWidth="1"/>
    <col min="12806" max="12806" width="13.1796875" style="1077" customWidth="1"/>
    <col min="12807" max="12807" width="55.453125" style="1077" customWidth="1"/>
    <col min="12808" max="12809" width="13.7265625" style="1077"/>
    <col min="12810" max="12810" width="43.54296875" style="1077" customWidth="1"/>
    <col min="12811" max="13056" width="13.7265625" style="1077"/>
    <col min="13057" max="13057" width="7.453125" style="1077" customWidth="1"/>
    <col min="13058" max="13058" width="55.26953125" style="1077" customWidth="1"/>
    <col min="13059" max="13059" width="7.7265625" style="1077" customWidth="1"/>
    <col min="13060" max="13060" width="9.453125" style="1077" customWidth="1"/>
    <col min="13061" max="13061" width="14.7265625" style="1077" customWidth="1"/>
    <col min="13062" max="13062" width="13.1796875" style="1077" customWidth="1"/>
    <col min="13063" max="13063" width="55.453125" style="1077" customWidth="1"/>
    <col min="13064" max="13065" width="13.7265625" style="1077"/>
    <col min="13066" max="13066" width="43.54296875" style="1077" customWidth="1"/>
    <col min="13067" max="13312" width="13.7265625" style="1077"/>
    <col min="13313" max="13313" width="7.453125" style="1077" customWidth="1"/>
    <col min="13314" max="13314" width="55.26953125" style="1077" customWidth="1"/>
    <col min="13315" max="13315" width="7.7265625" style="1077" customWidth="1"/>
    <col min="13316" max="13316" width="9.453125" style="1077" customWidth="1"/>
    <col min="13317" max="13317" width="14.7265625" style="1077" customWidth="1"/>
    <col min="13318" max="13318" width="13.1796875" style="1077" customWidth="1"/>
    <col min="13319" max="13319" width="55.453125" style="1077" customWidth="1"/>
    <col min="13320" max="13321" width="13.7265625" style="1077"/>
    <col min="13322" max="13322" width="43.54296875" style="1077" customWidth="1"/>
    <col min="13323" max="13568" width="13.7265625" style="1077"/>
    <col min="13569" max="13569" width="7.453125" style="1077" customWidth="1"/>
    <col min="13570" max="13570" width="55.26953125" style="1077" customWidth="1"/>
    <col min="13571" max="13571" width="7.7265625" style="1077" customWidth="1"/>
    <col min="13572" max="13572" width="9.453125" style="1077" customWidth="1"/>
    <col min="13573" max="13573" width="14.7265625" style="1077" customWidth="1"/>
    <col min="13574" max="13574" width="13.1796875" style="1077" customWidth="1"/>
    <col min="13575" max="13575" width="55.453125" style="1077" customWidth="1"/>
    <col min="13576" max="13577" width="13.7265625" style="1077"/>
    <col min="13578" max="13578" width="43.54296875" style="1077" customWidth="1"/>
    <col min="13579" max="13824" width="13.7265625" style="1077"/>
    <col min="13825" max="13825" width="7.453125" style="1077" customWidth="1"/>
    <col min="13826" max="13826" width="55.26953125" style="1077" customWidth="1"/>
    <col min="13827" max="13827" width="7.7265625" style="1077" customWidth="1"/>
    <col min="13828" max="13828" width="9.453125" style="1077" customWidth="1"/>
    <col min="13829" max="13829" width="14.7265625" style="1077" customWidth="1"/>
    <col min="13830" max="13830" width="13.1796875" style="1077" customWidth="1"/>
    <col min="13831" max="13831" width="55.453125" style="1077" customWidth="1"/>
    <col min="13832" max="13833" width="13.7265625" style="1077"/>
    <col min="13834" max="13834" width="43.54296875" style="1077" customWidth="1"/>
    <col min="13835" max="14080" width="13.7265625" style="1077"/>
    <col min="14081" max="14081" width="7.453125" style="1077" customWidth="1"/>
    <col min="14082" max="14082" width="55.26953125" style="1077" customWidth="1"/>
    <col min="14083" max="14083" width="7.7265625" style="1077" customWidth="1"/>
    <col min="14084" max="14084" width="9.453125" style="1077" customWidth="1"/>
    <col min="14085" max="14085" width="14.7265625" style="1077" customWidth="1"/>
    <col min="14086" max="14086" width="13.1796875" style="1077" customWidth="1"/>
    <col min="14087" max="14087" width="55.453125" style="1077" customWidth="1"/>
    <col min="14088" max="14089" width="13.7265625" style="1077"/>
    <col min="14090" max="14090" width="43.54296875" style="1077" customWidth="1"/>
    <col min="14091" max="14336" width="13.7265625" style="1077"/>
    <col min="14337" max="14337" width="7.453125" style="1077" customWidth="1"/>
    <col min="14338" max="14338" width="55.26953125" style="1077" customWidth="1"/>
    <col min="14339" max="14339" width="7.7265625" style="1077" customWidth="1"/>
    <col min="14340" max="14340" width="9.453125" style="1077" customWidth="1"/>
    <col min="14341" max="14341" width="14.7265625" style="1077" customWidth="1"/>
    <col min="14342" max="14342" width="13.1796875" style="1077" customWidth="1"/>
    <col min="14343" max="14343" width="55.453125" style="1077" customWidth="1"/>
    <col min="14344" max="14345" width="13.7265625" style="1077"/>
    <col min="14346" max="14346" width="43.54296875" style="1077" customWidth="1"/>
    <col min="14347" max="14592" width="13.7265625" style="1077"/>
    <col min="14593" max="14593" width="7.453125" style="1077" customWidth="1"/>
    <col min="14594" max="14594" width="55.26953125" style="1077" customWidth="1"/>
    <col min="14595" max="14595" width="7.7265625" style="1077" customWidth="1"/>
    <col min="14596" max="14596" width="9.453125" style="1077" customWidth="1"/>
    <col min="14597" max="14597" width="14.7265625" style="1077" customWidth="1"/>
    <col min="14598" max="14598" width="13.1796875" style="1077" customWidth="1"/>
    <col min="14599" max="14599" width="55.453125" style="1077" customWidth="1"/>
    <col min="14600" max="14601" width="13.7265625" style="1077"/>
    <col min="14602" max="14602" width="43.54296875" style="1077" customWidth="1"/>
    <col min="14603" max="14848" width="13.7265625" style="1077"/>
    <col min="14849" max="14849" width="7.453125" style="1077" customWidth="1"/>
    <col min="14850" max="14850" width="55.26953125" style="1077" customWidth="1"/>
    <col min="14851" max="14851" width="7.7265625" style="1077" customWidth="1"/>
    <col min="14852" max="14852" width="9.453125" style="1077" customWidth="1"/>
    <col min="14853" max="14853" width="14.7265625" style="1077" customWidth="1"/>
    <col min="14854" max="14854" width="13.1796875" style="1077" customWidth="1"/>
    <col min="14855" max="14855" width="55.453125" style="1077" customWidth="1"/>
    <col min="14856" max="14857" width="13.7265625" style="1077"/>
    <col min="14858" max="14858" width="43.54296875" style="1077" customWidth="1"/>
    <col min="14859" max="15104" width="13.7265625" style="1077"/>
    <col min="15105" max="15105" width="7.453125" style="1077" customWidth="1"/>
    <col min="15106" max="15106" width="55.26953125" style="1077" customWidth="1"/>
    <col min="15107" max="15107" width="7.7265625" style="1077" customWidth="1"/>
    <col min="15108" max="15108" width="9.453125" style="1077" customWidth="1"/>
    <col min="15109" max="15109" width="14.7265625" style="1077" customWidth="1"/>
    <col min="15110" max="15110" width="13.1796875" style="1077" customWidth="1"/>
    <col min="15111" max="15111" width="55.453125" style="1077" customWidth="1"/>
    <col min="15112" max="15113" width="13.7265625" style="1077"/>
    <col min="15114" max="15114" width="43.54296875" style="1077" customWidth="1"/>
    <col min="15115" max="15360" width="13.7265625" style="1077"/>
    <col min="15361" max="15361" width="7.453125" style="1077" customWidth="1"/>
    <col min="15362" max="15362" width="55.26953125" style="1077" customWidth="1"/>
    <col min="15363" max="15363" width="7.7265625" style="1077" customWidth="1"/>
    <col min="15364" max="15364" width="9.453125" style="1077" customWidth="1"/>
    <col min="15365" max="15365" width="14.7265625" style="1077" customWidth="1"/>
    <col min="15366" max="15366" width="13.1796875" style="1077" customWidth="1"/>
    <col min="15367" max="15367" width="55.453125" style="1077" customWidth="1"/>
    <col min="15368" max="15369" width="13.7265625" style="1077"/>
    <col min="15370" max="15370" width="43.54296875" style="1077" customWidth="1"/>
    <col min="15371" max="15616" width="13.7265625" style="1077"/>
    <col min="15617" max="15617" width="7.453125" style="1077" customWidth="1"/>
    <col min="15618" max="15618" width="55.26953125" style="1077" customWidth="1"/>
    <col min="15619" max="15619" width="7.7265625" style="1077" customWidth="1"/>
    <col min="15620" max="15620" width="9.453125" style="1077" customWidth="1"/>
    <col min="15621" max="15621" width="14.7265625" style="1077" customWidth="1"/>
    <col min="15622" max="15622" width="13.1796875" style="1077" customWidth="1"/>
    <col min="15623" max="15623" width="55.453125" style="1077" customWidth="1"/>
    <col min="15624" max="15625" width="13.7265625" style="1077"/>
    <col min="15626" max="15626" width="43.54296875" style="1077" customWidth="1"/>
    <col min="15627" max="15872" width="13.7265625" style="1077"/>
    <col min="15873" max="15873" width="7.453125" style="1077" customWidth="1"/>
    <col min="15874" max="15874" width="55.26953125" style="1077" customWidth="1"/>
    <col min="15875" max="15875" width="7.7265625" style="1077" customWidth="1"/>
    <col min="15876" max="15876" width="9.453125" style="1077" customWidth="1"/>
    <col min="15877" max="15877" width="14.7265625" style="1077" customWidth="1"/>
    <col min="15878" max="15878" width="13.1796875" style="1077" customWidth="1"/>
    <col min="15879" max="15879" width="55.453125" style="1077" customWidth="1"/>
    <col min="15880" max="15881" width="13.7265625" style="1077"/>
    <col min="15882" max="15882" width="43.54296875" style="1077" customWidth="1"/>
    <col min="15883" max="16128" width="13.7265625" style="1077"/>
    <col min="16129" max="16129" width="7.453125" style="1077" customWidth="1"/>
    <col min="16130" max="16130" width="55.26953125" style="1077" customWidth="1"/>
    <col min="16131" max="16131" width="7.7265625" style="1077" customWidth="1"/>
    <col min="16132" max="16132" width="9.453125" style="1077" customWidth="1"/>
    <col min="16133" max="16133" width="14.7265625" style="1077" customWidth="1"/>
    <col min="16134" max="16134" width="13.1796875" style="1077" customWidth="1"/>
    <col min="16135" max="16135" width="55.453125" style="1077" customWidth="1"/>
    <col min="16136" max="16137" width="13.7265625" style="1077"/>
    <col min="16138" max="16138" width="43.54296875" style="1077" customWidth="1"/>
    <col min="16139" max="16384" width="13.7265625" style="1077"/>
  </cols>
  <sheetData>
    <row r="1" spans="1:6" s="1076" customFormat="1" ht="14.15" customHeight="1">
      <c r="A1" s="1420" t="s">
        <v>2015</v>
      </c>
      <c r="B1" s="1421"/>
      <c r="C1" s="1422" t="s">
        <v>2016</v>
      </c>
      <c r="D1" s="1423"/>
      <c r="E1" s="1423"/>
      <c r="F1" s="1423"/>
    </row>
    <row r="2" spans="1:6" s="1076" customFormat="1" ht="30" customHeight="1">
      <c r="A2" s="1424" t="s">
        <v>2017</v>
      </c>
      <c r="B2" s="1421"/>
      <c r="C2" s="1425" t="s">
        <v>2018</v>
      </c>
      <c r="D2" s="1426"/>
      <c r="E2" s="1426"/>
      <c r="F2" s="1426"/>
    </row>
    <row r="3" spans="1:6" s="1076" customFormat="1" ht="33" customHeight="1">
      <c r="A3" s="1424" t="s">
        <v>2019</v>
      </c>
      <c r="B3" s="1421"/>
      <c r="C3" s="1425" t="s">
        <v>2020</v>
      </c>
      <c r="D3" s="1426"/>
      <c r="E3" s="1426"/>
      <c r="F3" s="1426"/>
    </row>
    <row r="4" spans="1:6" s="1076" customFormat="1" ht="5.65" customHeight="1">
      <c r="A4" s="1080"/>
      <c r="B4" s="1081"/>
      <c r="C4" s="1082"/>
      <c r="D4" s="1082"/>
      <c r="E4" s="1083"/>
      <c r="F4" s="1083"/>
    </row>
    <row r="5" spans="1:6" s="1076" customFormat="1" ht="12.75" customHeight="1">
      <c r="A5" s="1084" t="s">
        <v>2021</v>
      </c>
      <c r="B5" s="1085" t="s">
        <v>1155</v>
      </c>
      <c r="C5" s="1086" t="s">
        <v>2022</v>
      </c>
      <c r="D5" s="1086" t="s">
        <v>1857</v>
      </c>
      <c r="E5" s="1087" t="s">
        <v>2023</v>
      </c>
      <c r="F5" s="1087" t="s">
        <v>2024</v>
      </c>
    </row>
    <row r="6" spans="1:6" ht="5.65" customHeight="1">
      <c r="A6" s="1080"/>
      <c r="B6" s="1081"/>
      <c r="C6" s="1082"/>
      <c r="D6" s="1082"/>
      <c r="E6" s="1088"/>
      <c r="F6" s="1088"/>
    </row>
    <row r="7" spans="1:6">
      <c r="A7" s="1089" t="s">
        <v>1388</v>
      </c>
      <c r="B7" s="1081" t="s">
        <v>2025</v>
      </c>
      <c r="C7" s="1082"/>
      <c r="D7" s="1082"/>
      <c r="E7" s="1088"/>
      <c r="F7" s="1088"/>
    </row>
    <row r="8" spans="1:6">
      <c r="A8" s="1080"/>
      <c r="B8" s="1081"/>
      <c r="C8" s="1082"/>
      <c r="D8" s="1082"/>
      <c r="E8" s="1088"/>
      <c r="F8" s="1088"/>
    </row>
    <row r="9" spans="1:6" ht="23">
      <c r="A9" s="1090" t="s">
        <v>2026</v>
      </c>
      <c r="B9" s="1091" t="s">
        <v>2027</v>
      </c>
      <c r="C9" s="1092"/>
      <c r="D9" s="1093"/>
      <c r="E9" s="1094"/>
      <c r="F9" s="1095"/>
    </row>
    <row r="10" spans="1:6" ht="14.5">
      <c r="A10" s="1090"/>
      <c r="B10" s="1096"/>
      <c r="C10" s="1092"/>
      <c r="D10" s="1093"/>
      <c r="E10" s="1094"/>
      <c r="F10" s="1095"/>
    </row>
    <row r="11" spans="1:6" ht="129" customHeight="1">
      <c r="A11" s="1097" t="s">
        <v>2028</v>
      </c>
      <c r="B11" s="1098" t="s">
        <v>2029</v>
      </c>
      <c r="C11" s="1099"/>
      <c r="D11" s="1100"/>
      <c r="E11" s="1101"/>
      <c r="F11" s="1102"/>
    </row>
    <row r="12" spans="1:6" ht="12.5">
      <c r="A12" s="1097"/>
      <c r="B12" s="1098"/>
      <c r="C12" s="1099"/>
      <c r="D12" s="1100"/>
      <c r="E12" s="1101"/>
      <c r="F12" s="1102"/>
    </row>
    <row r="13" spans="1:6" ht="12.5">
      <c r="A13" s="1097"/>
      <c r="B13" s="1103" t="s">
        <v>2030</v>
      </c>
      <c r="C13" s="1099"/>
      <c r="D13" s="1100"/>
      <c r="E13" s="1101"/>
      <c r="F13" s="1102"/>
    </row>
    <row r="14" spans="1:6" ht="13.5" customHeight="1">
      <c r="A14" s="1097"/>
      <c r="B14" s="1104" t="s">
        <v>2031</v>
      </c>
      <c r="C14" s="1099"/>
      <c r="D14" s="1100"/>
      <c r="E14" s="1101"/>
      <c r="F14" s="1102"/>
    </row>
    <row r="15" spans="1:6" ht="13.5" customHeight="1">
      <c r="A15" s="1097"/>
      <c r="B15" s="1104" t="s">
        <v>2032</v>
      </c>
      <c r="C15" s="1099"/>
      <c r="D15" s="1100"/>
      <c r="E15" s="1101"/>
      <c r="F15" s="1102"/>
    </row>
    <row r="16" spans="1:6" ht="13.5" customHeight="1">
      <c r="A16" s="1097"/>
      <c r="B16" s="1104" t="s">
        <v>2033</v>
      </c>
      <c r="C16" s="1099"/>
      <c r="D16" s="1100"/>
      <c r="E16" s="1101"/>
      <c r="F16" s="1102"/>
    </row>
    <row r="17" spans="1:6" ht="13.5" customHeight="1">
      <c r="A17" s="1097"/>
      <c r="B17" s="1104" t="s">
        <v>2034</v>
      </c>
      <c r="C17" s="1099"/>
      <c r="D17" s="1100"/>
      <c r="E17" s="1101"/>
      <c r="F17" s="1102"/>
    </row>
    <row r="18" spans="1:6" ht="13.5" customHeight="1">
      <c r="A18" s="1097"/>
      <c r="B18" s="1104" t="s">
        <v>2035</v>
      </c>
      <c r="C18" s="1099"/>
      <c r="D18" s="1100"/>
      <c r="E18" s="1101"/>
      <c r="F18" s="1102"/>
    </row>
    <row r="19" spans="1:6" ht="13.5" customHeight="1">
      <c r="A19" s="1097"/>
      <c r="B19" s="1104" t="s">
        <v>2036</v>
      </c>
      <c r="C19" s="1099"/>
      <c r="D19" s="1100"/>
      <c r="E19" s="1101"/>
      <c r="F19" s="1102"/>
    </row>
    <row r="20" spans="1:6" ht="13.5" customHeight="1">
      <c r="A20" s="1097"/>
      <c r="B20" s="1104" t="s">
        <v>2037</v>
      </c>
      <c r="C20" s="1099"/>
      <c r="D20" s="1100"/>
      <c r="E20" s="1101"/>
      <c r="F20" s="1102"/>
    </row>
    <row r="21" spans="1:6" ht="13.5" customHeight="1">
      <c r="A21" s="1097"/>
      <c r="B21" s="1104" t="s">
        <v>2038</v>
      </c>
      <c r="C21" s="1099"/>
      <c r="D21" s="1100"/>
      <c r="E21" s="1101"/>
      <c r="F21" s="1102"/>
    </row>
    <row r="22" spans="1:6" ht="13.5" customHeight="1">
      <c r="A22" s="1097"/>
      <c r="B22" s="1104" t="s">
        <v>2039</v>
      </c>
      <c r="C22" s="1099"/>
      <c r="D22" s="1100"/>
      <c r="E22" s="1101"/>
      <c r="F22" s="1102"/>
    </row>
    <row r="23" spans="1:6" ht="12.5">
      <c r="A23" s="1097"/>
      <c r="B23" s="1104" t="s">
        <v>2040</v>
      </c>
      <c r="C23" s="1099"/>
      <c r="D23" s="1100"/>
      <c r="E23" s="1101"/>
      <c r="F23" s="1102"/>
    </row>
    <row r="24" spans="1:6" ht="12.5">
      <c r="A24" s="1097"/>
      <c r="B24" s="1104" t="s">
        <v>2041</v>
      </c>
      <c r="C24" s="1099"/>
      <c r="D24" s="1100"/>
      <c r="E24" s="1101"/>
      <c r="F24" s="1102"/>
    </row>
    <row r="25" spans="1:6" ht="12.5">
      <c r="A25" s="1097"/>
      <c r="B25" s="1104" t="s">
        <v>2042</v>
      </c>
      <c r="C25" s="1099"/>
      <c r="D25" s="1100"/>
      <c r="E25" s="1101"/>
      <c r="F25" s="1102"/>
    </row>
    <row r="26" spans="1:6" ht="12.5">
      <c r="A26" s="1097"/>
      <c r="B26" s="1104" t="s">
        <v>2043</v>
      </c>
      <c r="C26" s="1099"/>
      <c r="D26" s="1100"/>
      <c r="E26" s="1101"/>
      <c r="F26" s="1102"/>
    </row>
    <row r="27" spans="1:6" ht="13.5" customHeight="1">
      <c r="A27" s="1097"/>
      <c r="B27" s="1104" t="s">
        <v>2044</v>
      </c>
      <c r="C27" s="1099"/>
      <c r="D27" s="1100"/>
      <c r="E27" s="1101"/>
      <c r="F27" s="1102"/>
    </row>
    <row r="28" spans="1:6" ht="13.5" customHeight="1">
      <c r="A28" s="1097"/>
      <c r="B28" s="1104" t="s">
        <v>2045</v>
      </c>
      <c r="C28" s="1099"/>
      <c r="D28" s="1100"/>
      <c r="E28" s="1101"/>
      <c r="F28" s="1102"/>
    </row>
    <row r="29" spans="1:6" ht="13.5" customHeight="1">
      <c r="A29" s="1097"/>
      <c r="B29" s="1104" t="s">
        <v>2046</v>
      </c>
      <c r="C29" s="1099"/>
      <c r="D29" s="1100"/>
      <c r="E29" s="1101"/>
      <c r="F29" s="1102"/>
    </row>
    <row r="30" spans="1:6" ht="13.5" customHeight="1">
      <c r="A30" s="1097"/>
      <c r="B30" s="1104" t="s">
        <v>2047</v>
      </c>
      <c r="C30" s="1099"/>
      <c r="D30" s="1100"/>
      <c r="E30" s="1101"/>
      <c r="F30" s="1102"/>
    </row>
    <row r="31" spans="1:6" ht="13.5" customHeight="1">
      <c r="A31" s="1097"/>
      <c r="B31" s="1104" t="s">
        <v>2048</v>
      </c>
      <c r="C31" s="1099"/>
      <c r="D31" s="1100"/>
      <c r="E31" s="1101"/>
      <c r="F31" s="1102"/>
    </row>
    <row r="32" spans="1:6" ht="13.5" customHeight="1">
      <c r="A32" s="1097"/>
      <c r="B32" s="1104" t="s">
        <v>2049</v>
      </c>
      <c r="C32" s="1099"/>
      <c r="D32" s="1100"/>
      <c r="E32" s="1101"/>
      <c r="F32" s="1102"/>
    </row>
    <row r="33" spans="1:6" ht="13.5" customHeight="1">
      <c r="A33" s="1097"/>
      <c r="B33" s="1104" t="s">
        <v>2050</v>
      </c>
      <c r="C33" s="1099"/>
      <c r="D33" s="1100"/>
      <c r="E33" s="1101"/>
      <c r="F33" s="1102"/>
    </row>
    <row r="34" spans="1:6" ht="13.5" customHeight="1">
      <c r="A34" s="1097"/>
      <c r="B34" s="1104" t="s">
        <v>2051</v>
      </c>
      <c r="C34" s="1099"/>
      <c r="D34" s="1100"/>
      <c r="E34" s="1101"/>
      <c r="F34" s="1102"/>
    </row>
    <row r="35" spans="1:6" ht="13.5" customHeight="1">
      <c r="A35" s="1097"/>
      <c r="B35" s="1105"/>
      <c r="C35" s="1099"/>
      <c r="D35" s="1100"/>
      <c r="E35" s="1101"/>
      <c r="F35" s="1102"/>
    </row>
    <row r="36" spans="1:6" ht="13.5" customHeight="1">
      <c r="A36" s="1097"/>
      <c r="B36" s="1103" t="s">
        <v>2052</v>
      </c>
      <c r="C36" s="1099" t="s">
        <v>5</v>
      </c>
      <c r="D36" s="1100">
        <v>1</v>
      </c>
      <c r="E36" s="1101"/>
      <c r="F36" s="1101">
        <f>D36*E36</f>
        <v>0</v>
      </c>
    </row>
    <row r="37" spans="1:6" ht="13.5" customHeight="1">
      <c r="A37" s="1097"/>
      <c r="B37" s="1105"/>
      <c r="C37" s="1099"/>
      <c r="D37" s="1100"/>
      <c r="E37" s="1101"/>
      <c r="F37" s="1101"/>
    </row>
    <row r="38" spans="1:6" ht="13.5" customHeight="1">
      <c r="A38" s="1097" t="s">
        <v>2053</v>
      </c>
      <c r="B38" s="1106" t="s">
        <v>2054</v>
      </c>
      <c r="C38" s="1099" t="s">
        <v>183</v>
      </c>
      <c r="D38" s="1100">
        <v>1</v>
      </c>
      <c r="E38" s="1101"/>
      <c r="F38" s="1101">
        <f>D38*E38</f>
        <v>0</v>
      </c>
    </row>
    <row r="39" spans="1:6" ht="23">
      <c r="A39" s="1097"/>
      <c r="B39" s="1078" t="s">
        <v>2055</v>
      </c>
      <c r="C39" s="1099"/>
      <c r="D39" s="1100"/>
      <c r="E39" s="1101"/>
      <c r="F39" s="1101"/>
    </row>
    <row r="40" spans="1:6" ht="46">
      <c r="A40" s="1097"/>
      <c r="B40" s="1107" t="s">
        <v>2056</v>
      </c>
      <c r="C40" s="1099"/>
      <c r="D40" s="1100"/>
      <c r="E40" s="1101"/>
      <c r="F40" s="1101"/>
    </row>
    <row r="41" spans="1:6" ht="13.5" customHeight="1">
      <c r="A41" s="1097"/>
      <c r="B41" s="1078" t="s">
        <v>2057</v>
      </c>
      <c r="C41" s="1099"/>
      <c r="D41" s="1100"/>
      <c r="E41" s="1101"/>
      <c r="F41" s="1101"/>
    </row>
    <row r="42" spans="1:6" ht="13.5" customHeight="1">
      <c r="A42" s="1097"/>
      <c r="B42" s="1078" t="s">
        <v>2058</v>
      </c>
      <c r="C42" s="1099"/>
      <c r="D42" s="1100"/>
      <c r="E42" s="1101"/>
      <c r="F42" s="1101"/>
    </row>
    <row r="43" spans="1:6" ht="13.5" customHeight="1">
      <c r="A43" s="1097"/>
      <c r="B43" s="1078" t="s">
        <v>2059</v>
      </c>
      <c r="C43" s="1099"/>
      <c r="D43" s="1100"/>
      <c r="E43" s="1101"/>
      <c r="F43" s="1101"/>
    </row>
    <row r="44" spans="1:6" ht="13.5" customHeight="1">
      <c r="A44" s="1097"/>
      <c r="B44" s="1078" t="s">
        <v>2060</v>
      </c>
      <c r="C44" s="1099"/>
      <c r="D44" s="1100"/>
      <c r="E44" s="1101"/>
      <c r="F44" s="1101"/>
    </row>
    <row r="45" spans="1:6" ht="13.5" customHeight="1">
      <c r="A45" s="1097"/>
      <c r="B45" s="1108"/>
      <c r="C45" s="1099"/>
      <c r="D45" s="1100"/>
      <c r="E45" s="1101"/>
      <c r="F45" s="1101"/>
    </row>
    <row r="46" spans="1:6" ht="69">
      <c r="A46" s="1097" t="s">
        <v>2061</v>
      </c>
      <c r="B46" s="1098" t="s">
        <v>2062</v>
      </c>
      <c r="C46" s="1099"/>
      <c r="D46" s="1100"/>
      <c r="E46" s="1101"/>
      <c r="F46" s="1101"/>
    </row>
    <row r="47" spans="1:6" ht="13.5" customHeight="1">
      <c r="A47" s="1097"/>
      <c r="B47" s="1109"/>
      <c r="C47" s="1099"/>
      <c r="D47" s="1100"/>
      <c r="E47" s="1101"/>
      <c r="F47" s="1101"/>
    </row>
    <row r="48" spans="1:6" ht="13.5" customHeight="1">
      <c r="A48" s="1097"/>
      <c r="B48" s="1103" t="s">
        <v>2063</v>
      </c>
      <c r="C48" s="1099"/>
      <c r="D48" s="1100"/>
      <c r="E48" s="1101"/>
      <c r="F48" s="1101"/>
    </row>
    <row r="49" spans="1:6" ht="13.5" customHeight="1">
      <c r="A49" s="1097"/>
      <c r="B49" s="1110" t="s">
        <v>2064</v>
      </c>
      <c r="C49" s="1099"/>
      <c r="D49" s="1100"/>
      <c r="E49" s="1101"/>
      <c r="F49" s="1101"/>
    </row>
    <row r="50" spans="1:6" ht="13.5" customHeight="1">
      <c r="A50" s="1097"/>
      <c r="B50" s="1104" t="s">
        <v>2065</v>
      </c>
      <c r="C50" s="1099"/>
      <c r="D50" s="1100"/>
      <c r="E50" s="1101"/>
      <c r="F50" s="1101"/>
    </row>
    <row r="51" spans="1:6" ht="13.5" customHeight="1">
      <c r="A51" s="1097"/>
      <c r="B51" s="1104"/>
      <c r="C51" s="1099"/>
      <c r="D51" s="1100"/>
      <c r="E51" s="1101"/>
      <c r="F51" s="1101"/>
    </row>
    <row r="52" spans="1:6" ht="13.5" customHeight="1">
      <c r="A52" s="1097"/>
      <c r="B52" s="1111" t="s">
        <v>2066</v>
      </c>
      <c r="C52" s="1099"/>
      <c r="D52" s="1100"/>
      <c r="E52" s="1101"/>
      <c r="F52" s="1101"/>
    </row>
    <row r="53" spans="1:6" ht="13.5" customHeight="1">
      <c r="A53" s="1097"/>
      <c r="B53" s="1111" t="s">
        <v>2067</v>
      </c>
      <c r="C53" s="1099"/>
      <c r="D53" s="1100"/>
      <c r="E53" s="1101"/>
      <c r="F53" s="1101"/>
    </row>
    <row r="54" spans="1:6" ht="13.5" customHeight="1">
      <c r="A54" s="1097"/>
      <c r="B54" s="1111" t="s">
        <v>2068</v>
      </c>
      <c r="C54" s="1099"/>
      <c r="D54" s="1100"/>
      <c r="E54" s="1101"/>
      <c r="F54" s="1101"/>
    </row>
    <row r="55" spans="1:6" ht="13.5" customHeight="1">
      <c r="A55" s="1097"/>
      <c r="B55" s="1111" t="s">
        <v>2069</v>
      </c>
      <c r="C55" s="1099"/>
      <c r="D55" s="1100"/>
      <c r="E55" s="1101"/>
      <c r="F55" s="1101"/>
    </row>
    <row r="56" spans="1:6" ht="13.5" customHeight="1">
      <c r="A56" s="1097"/>
      <c r="B56" s="1111"/>
      <c r="C56" s="1099"/>
      <c r="D56" s="1100"/>
      <c r="E56" s="1101"/>
      <c r="F56" s="1101"/>
    </row>
    <row r="57" spans="1:6" ht="13.5" customHeight="1">
      <c r="A57" s="1097"/>
      <c r="B57" s="1111" t="s">
        <v>2070</v>
      </c>
      <c r="C57" s="1099"/>
      <c r="D57" s="1100"/>
      <c r="E57" s="1101"/>
      <c r="F57" s="1101"/>
    </row>
    <row r="58" spans="1:6" ht="13.5" customHeight="1">
      <c r="A58" s="1097"/>
      <c r="B58" s="1111" t="s">
        <v>2071</v>
      </c>
      <c r="C58" s="1099"/>
      <c r="D58" s="1100"/>
      <c r="E58" s="1101"/>
      <c r="F58" s="1101"/>
    </row>
    <row r="59" spans="1:6" ht="13.5" customHeight="1">
      <c r="A59" s="1097"/>
      <c r="B59" s="1111" t="s">
        <v>2072</v>
      </c>
      <c r="C59" s="1099"/>
      <c r="D59" s="1100"/>
      <c r="E59" s="1101"/>
      <c r="F59" s="1101"/>
    </row>
    <row r="60" spans="1:6" ht="13.5" customHeight="1">
      <c r="A60" s="1097"/>
      <c r="B60" s="1111" t="s">
        <v>2073</v>
      </c>
      <c r="C60" s="1099"/>
      <c r="D60" s="1100"/>
      <c r="E60" s="1101"/>
      <c r="F60" s="1101"/>
    </row>
    <row r="61" spans="1:6" ht="13.5" customHeight="1">
      <c r="A61" s="1097"/>
      <c r="B61" s="1111"/>
      <c r="C61" s="1099"/>
      <c r="D61" s="1100"/>
      <c r="E61" s="1101"/>
      <c r="F61" s="1101"/>
    </row>
    <row r="62" spans="1:6" ht="13.5" customHeight="1">
      <c r="A62" s="1097"/>
      <c r="B62" s="1110" t="s">
        <v>2074</v>
      </c>
      <c r="C62" s="1099"/>
      <c r="D62" s="1100"/>
      <c r="E62" s="1101"/>
      <c r="F62" s="1101"/>
    </row>
    <row r="63" spans="1:6" ht="13.5" customHeight="1">
      <c r="A63" s="1097"/>
      <c r="B63" s="1110" t="s">
        <v>2075</v>
      </c>
      <c r="C63" s="1099"/>
      <c r="D63" s="1100"/>
      <c r="E63" s="1101"/>
      <c r="F63" s="1101"/>
    </row>
    <row r="64" spans="1:6" ht="13.5" customHeight="1">
      <c r="A64" s="1097"/>
      <c r="B64" s="1111"/>
      <c r="C64" s="1099"/>
      <c r="D64" s="1100"/>
      <c r="E64" s="1101"/>
      <c r="F64" s="1101"/>
    </row>
    <row r="65" spans="1:6" ht="13.5" customHeight="1">
      <c r="A65" s="1097"/>
      <c r="B65" s="1110" t="s">
        <v>2076</v>
      </c>
      <c r="C65" s="1099"/>
      <c r="D65" s="1100"/>
      <c r="E65" s="1101"/>
      <c r="F65" s="1101"/>
    </row>
    <row r="66" spans="1:6" ht="13.5" customHeight="1">
      <c r="A66" s="1097"/>
      <c r="B66" s="1110" t="s">
        <v>2077</v>
      </c>
      <c r="C66" s="1099"/>
      <c r="D66" s="1100"/>
      <c r="E66" s="1101"/>
      <c r="F66" s="1101"/>
    </row>
    <row r="67" spans="1:6" ht="13.5" customHeight="1">
      <c r="A67" s="1097"/>
      <c r="B67" s="1111" t="s">
        <v>2078</v>
      </c>
      <c r="C67" s="1099"/>
      <c r="D67" s="1100"/>
      <c r="E67" s="1101"/>
      <c r="F67" s="1101"/>
    </row>
    <row r="68" spans="1:6" ht="13.5" customHeight="1">
      <c r="A68" s="1097"/>
      <c r="B68" s="1110" t="s">
        <v>2079</v>
      </c>
      <c r="C68" s="1099"/>
      <c r="D68" s="1100"/>
      <c r="E68" s="1101"/>
      <c r="F68" s="1101"/>
    </row>
    <row r="69" spans="1:6" ht="13.5" customHeight="1">
      <c r="A69" s="1097"/>
      <c r="B69" s="1110" t="s">
        <v>2080</v>
      </c>
      <c r="C69" s="1099"/>
      <c r="D69" s="1100"/>
      <c r="E69" s="1101"/>
      <c r="F69" s="1101"/>
    </row>
    <row r="70" spans="1:6" ht="13.5" customHeight="1">
      <c r="A70" s="1097"/>
      <c r="B70" s="1109"/>
      <c r="C70" s="1099"/>
      <c r="D70" s="1100"/>
      <c r="E70" s="1101"/>
      <c r="F70" s="1101"/>
    </row>
    <row r="71" spans="1:6" ht="13.5" customHeight="1">
      <c r="A71" s="1097"/>
      <c r="B71" s="1112" t="s">
        <v>2081</v>
      </c>
      <c r="C71" s="1099"/>
      <c r="D71" s="1100"/>
      <c r="E71" s="1101"/>
      <c r="F71" s="1101"/>
    </row>
    <row r="72" spans="1:6" ht="13.5" customHeight="1">
      <c r="A72" s="1097"/>
      <c r="B72" s="1104" t="s">
        <v>2082</v>
      </c>
      <c r="C72" s="1099"/>
      <c r="D72" s="1100"/>
      <c r="E72" s="1101"/>
      <c r="F72" s="1101"/>
    </row>
    <row r="73" spans="1:6" ht="13.5" customHeight="1">
      <c r="A73" s="1097"/>
      <c r="B73" s="1104" t="s">
        <v>2083</v>
      </c>
      <c r="C73" s="1099"/>
      <c r="D73" s="1100"/>
      <c r="E73" s="1101"/>
      <c r="F73" s="1101"/>
    </row>
    <row r="74" spans="1:6" ht="13.5" customHeight="1">
      <c r="A74" s="1097"/>
      <c r="B74" s="1104" t="s">
        <v>2084</v>
      </c>
      <c r="C74" s="1099"/>
      <c r="D74" s="1100"/>
      <c r="E74" s="1101"/>
      <c r="F74" s="1101"/>
    </row>
    <row r="75" spans="1:6">
      <c r="A75" s="1097"/>
      <c r="B75" s="1104" t="s">
        <v>2085</v>
      </c>
      <c r="C75" s="1099"/>
      <c r="D75" s="1100"/>
      <c r="E75" s="1101"/>
      <c r="F75" s="1101"/>
    </row>
    <row r="76" spans="1:6">
      <c r="A76" s="1097"/>
      <c r="B76" s="1104" t="s">
        <v>2086</v>
      </c>
      <c r="C76" s="1099"/>
      <c r="D76" s="1100"/>
      <c r="E76" s="1101"/>
      <c r="F76" s="1101"/>
    </row>
    <row r="77" spans="1:6">
      <c r="A77" s="1097"/>
      <c r="B77" s="1111"/>
      <c r="C77" s="1099"/>
      <c r="D77" s="1100"/>
      <c r="E77" s="1101"/>
      <c r="F77" s="1101"/>
    </row>
    <row r="78" spans="1:6" ht="13.5" customHeight="1">
      <c r="A78" s="1097"/>
      <c r="B78" s="1113" t="s">
        <v>2087</v>
      </c>
      <c r="C78" s="1099" t="s">
        <v>5</v>
      </c>
      <c r="D78" s="1100">
        <v>1</v>
      </c>
      <c r="E78" s="1101"/>
      <c r="F78" s="1101">
        <f>D78*E78</f>
        <v>0</v>
      </c>
    </row>
    <row r="79" spans="1:6" ht="13.5" customHeight="1">
      <c r="A79" s="1097"/>
      <c r="B79" s="1108"/>
      <c r="C79" s="1099"/>
      <c r="D79" s="1100"/>
      <c r="E79" s="1101"/>
      <c r="F79" s="1101"/>
    </row>
    <row r="80" spans="1:6" ht="94.5" customHeight="1">
      <c r="A80" s="1097" t="s">
        <v>2088</v>
      </c>
      <c r="B80" s="1114" t="s">
        <v>2089</v>
      </c>
      <c r="C80" s="1115"/>
      <c r="D80" s="1115"/>
      <c r="E80" s="1101"/>
      <c r="F80" s="1101"/>
    </row>
    <row r="81" spans="1:6" ht="13.5" customHeight="1">
      <c r="A81" s="1097"/>
      <c r="B81" s="1116" t="s">
        <v>2090</v>
      </c>
      <c r="C81" s="1115"/>
      <c r="D81" s="1115"/>
      <c r="E81" s="1101"/>
      <c r="F81" s="1101"/>
    </row>
    <row r="82" spans="1:6" ht="13.5" customHeight="1">
      <c r="A82" s="1097"/>
      <c r="B82" s="1116" t="s">
        <v>2091</v>
      </c>
      <c r="C82" s="1115"/>
      <c r="D82" s="1115"/>
      <c r="E82" s="1101"/>
      <c r="F82" s="1101"/>
    </row>
    <row r="83" spans="1:6" ht="13.5" customHeight="1">
      <c r="A83" s="1097"/>
      <c r="B83" s="1116" t="s">
        <v>2092</v>
      </c>
      <c r="C83" s="1115"/>
      <c r="D83" s="1115"/>
      <c r="E83" s="1101"/>
      <c r="F83" s="1101"/>
    </row>
    <row r="84" spans="1:6" ht="13.5" customHeight="1">
      <c r="A84" s="1097"/>
      <c r="B84" s="1116" t="s">
        <v>2093</v>
      </c>
      <c r="C84" s="1115"/>
      <c r="D84" s="1115"/>
      <c r="E84" s="1101"/>
      <c r="F84" s="1101"/>
    </row>
    <row r="85" spans="1:6" ht="13.5" customHeight="1">
      <c r="A85" s="1097"/>
      <c r="B85" s="1116" t="s">
        <v>2094</v>
      </c>
      <c r="C85" s="1115" t="s">
        <v>1579</v>
      </c>
      <c r="D85" s="1115">
        <v>3</v>
      </c>
      <c r="F85" s="1101"/>
    </row>
    <row r="86" spans="1:6" ht="13.5" customHeight="1">
      <c r="A86" s="1097"/>
      <c r="B86" s="1116" t="s">
        <v>2095</v>
      </c>
      <c r="C86" s="1115" t="s">
        <v>5</v>
      </c>
      <c r="D86" s="1115">
        <v>1</v>
      </c>
      <c r="F86" s="1101"/>
    </row>
    <row r="87" spans="1:6" ht="13.5" customHeight="1">
      <c r="A87" s="1097"/>
      <c r="B87" s="1116" t="s">
        <v>2096</v>
      </c>
      <c r="C87" s="1115" t="s">
        <v>5</v>
      </c>
      <c r="D87" s="1115">
        <v>1</v>
      </c>
      <c r="F87" s="1101"/>
    </row>
    <row r="88" spans="1:6" ht="13.5" customHeight="1">
      <c r="A88" s="1097"/>
      <c r="B88" s="1116" t="s">
        <v>2097</v>
      </c>
      <c r="C88" s="1115" t="s">
        <v>5</v>
      </c>
      <c r="D88" s="1115">
        <v>1</v>
      </c>
      <c r="F88" s="1101"/>
    </row>
    <row r="89" spans="1:6" ht="13.5" customHeight="1">
      <c r="A89" s="1097"/>
      <c r="B89" s="1116" t="s">
        <v>2098</v>
      </c>
      <c r="C89" s="1115" t="s">
        <v>5</v>
      </c>
      <c r="D89" s="1115">
        <v>2</v>
      </c>
      <c r="F89" s="1101"/>
    </row>
    <row r="90" spans="1:6" ht="13.5" customHeight="1">
      <c r="A90" s="1097"/>
      <c r="B90" s="1116" t="s">
        <v>2099</v>
      </c>
      <c r="C90" s="1115" t="s">
        <v>5</v>
      </c>
      <c r="D90" s="1115">
        <v>1</v>
      </c>
      <c r="F90" s="1101"/>
    </row>
    <row r="91" spans="1:6" ht="13.5" customHeight="1">
      <c r="A91" s="1097"/>
      <c r="B91" s="1104"/>
      <c r="C91" s="1099"/>
      <c r="D91" s="1100"/>
      <c r="E91" s="1101"/>
      <c r="F91" s="1101"/>
    </row>
    <row r="92" spans="1:6" ht="13.5" customHeight="1">
      <c r="A92" s="1097"/>
      <c r="B92" s="1117" t="s">
        <v>2100</v>
      </c>
      <c r="C92" s="1099" t="s">
        <v>183</v>
      </c>
      <c r="D92" s="1100">
        <v>1</v>
      </c>
      <c r="E92" s="1101"/>
      <c r="F92" s="1101">
        <f>D92*E92</f>
        <v>0</v>
      </c>
    </row>
    <row r="93" spans="1:6" ht="13.5" customHeight="1">
      <c r="A93" s="1097"/>
      <c r="B93" s="1108"/>
      <c r="C93" s="1099"/>
      <c r="D93" s="1100"/>
      <c r="E93" s="1101"/>
      <c r="F93" s="1101"/>
    </row>
    <row r="94" spans="1:6" ht="140.25" customHeight="1">
      <c r="A94" s="1097" t="s">
        <v>2101</v>
      </c>
      <c r="B94" s="1118" t="s">
        <v>2102</v>
      </c>
      <c r="C94" s="1099"/>
      <c r="D94" s="1100"/>
      <c r="E94" s="1101"/>
      <c r="F94" s="1101"/>
    </row>
    <row r="95" spans="1:6" ht="13.5" customHeight="1">
      <c r="A95" s="1097"/>
      <c r="B95" s="1118"/>
      <c r="C95" s="1099"/>
      <c r="D95" s="1100"/>
      <c r="E95" s="1101"/>
      <c r="F95" s="1101"/>
    </row>
    <row r="96" spans="1:6" ht="13.5" customHeight="1">
      <c r="A96" s="1097"/>
      <c r="B96" s="1118" t="s">
        <v>2103</v>
      </c>
      <c r="C96" s="1099" t="s">
        <v>5</v>
      </c>
      <c r="D96" s="1100">
        <v>2</v>
      </c>
      <c r="E96" s="1101"/>
      <c r="F96" s="1101">
        <f>D96*E96</f>
        <v>0</v>
      </c>
    </row>
    <row r="97" spans="1:6" ht="13.5" customHeight="1">
      <c r="A97" s="1097"/>
      <c r="B97" s="1108"/>
      <c r="C97" s="1099"/>
      <c r="D97" s="1100"/>
      <c r="E97" s="1101"/>
      <c r="F97" s="1101"/>
    </row>
    <row r="98" spans="1:6" ht="46.5" customHeight="1">
      <c r="A98" s="1097" t="s">
        <v>2104</v>
      </c>
      <c r="B98" s="1078" t="s">
        <v>2105</v>
      </c>
      <c r="C98" s="1099"/>
      <c r="D98" s="1100"/>
      <c r="E98" s="1101"/>
      <c r="F98" s="1101"/>
    </row>
    <row r="99" spans="1:6" ht="13.5" customHeight="1">
      <c r="A99" s="1097"/>
      <c r="B99" s="1119" t="s">
        <v>2106</v>
      </c>
      <c r="C99" s="1099"/>
      <c r="D99" s="1100"/>
      <c r="E99" s="1101"/>
      <c r="F99" s="1101"/>
    </row>
    <row r="100" spans="1:6" ht="13.5" customHeight="1">
      <c r="A100" s="1097"/>
      <c r="B100" s="1119" t="s">
        <v>2107</v>
      </c>
      <c r="C100" s="1099" t="s">
        <v>5</v>
      </c>
      <c r="D100" s="1100">
        <v>1</v>
      </c>
      <c r="E100" s="1101"/>
      <c r="F100" s="1101">
        <f>D100*E100</f>
        <v>0</v>
      </c>
    </row>
    <row r="101" spans="1:6" ht="13.5" customHeight="1">
      <c r="A101" s="1097"/>
      <c r="B101" s="1119"/>
      <c r="C101" s="1099"/>
      <c r="D101" s="1100"/>
      <c r="E101" s="1101"/>
      <c r="F101" s="1101"/>
    </row>
    <row r="102" spans="1:6" ht="23">
      <c r="A102" s="1097" t="s">
        <v>2108</v>
      </c>
      <c r="B102" s="1120" t="s">
        <v>2109</v>
      </c>
      <c r="C102" s="1121"/>
      <c r="D102" s="1100"/>
      <c r="E102" s="1101"/>
      <c r="F102" s="1101"/>
    </row>
    <row r="103" spans="1:6" ht="13.5" customHeight="1">
      <c r="A103" s="1097"/>
      <c r="B103" s="1120"/>
      <c r="C103" s="1121"/>
      <c r="D103" s="1100"/>
      <c r="E103" s="1101"/>
      <c r="F103" s="1101"/>
    </row>
    <row r="104" spans="1:6" ht="13.5" customHeight="1">
      <c r="A104" s="1097"/>
      <c r="B104" s="1122" t="s">
        <v>2110</v>
      </c>
      <c r="C104" s="1123" t="s">
        <v>5</v>
      </c>
      <c r="D104" s="1100">
        <v>1</v>
      </c>
      <c r="E104" s="1101"/>
      <c r="F104" s="1101"/>
    </row>
    <row r="105" spans="1:6" ht="13.5" customHeight="1">
      <c r="A105" s="1097"/>
      <c r="B105" s="1122"/>
      <c r="C105" s="1123"/>
      <c r="D105" s="1100"/>
      <c r="E105" s="1101"/>
      <c r="F105" s="1101"/>
    </row>
    <row r="106" spans="1:6" ht="13.5" customHeight="1">
      <c r="A106" s="1097"/>
      <c r="B106" s="1120" t="s">
        <v>2111</v>
      </c>
      <c r="C106" s="1123"/>
      <c r="D106" s="1100"/>
      <c r="E106" s="1101"/>
      <c r="F106" s="1101"/>
    </row>
    <row r="107" spans="1:6">
      <c r="A107" s="1097"/>
      <c r="B107" s="1124" t="s">
        <v>2112</v>
      </c>
      <c r="C107" s="1123" t="s">
        <v>5</v>
      </c>
      <c r="D107" s="1100">
        <f>SUM(D104:D104)</f>
        <v>1</v>
      </c>
      <c r="E107" s="1101"/>
      <c r="F107" s="1101"/>
    </row>
    <row r="108" spans="1:6" ht="23">
      <c r="A108" s="1097"/>
      <c r="B108" s="1104" t="s">
        <v>2113</v>
      </c>
      <c r="C108" s="1123" t="s">
        <v>5</v>
      </c>
      <c r="D108" s="1100">
        <f>SUM(D104:D104)</f>
        <v>1</v>
      </c>
      <c r="E108" s="1101"/>
      <c r="F108" s="1101"/>
    </row>
    <row r="109" spans="1:6" ht="23">
      <c r="A109" s="1097"/>
      <c r="B109" s="1104" t="s">
        <v>2114</v>
      </c>
      <c r="C109" s="1123" t="s">
        <v>5</v>
      </c>
      <c r="D109" s="1100">
        <f>SUM(D104:D104)</f>
        <v>1</v>
      </c>
      <c r="E109" s="1101"/>
      <c r="F109" s="1101"/>
    </row>
    <row r="110" spans="1:6" ht="13.5" customHeight="1">
      <c r="A110" s="1097"/>
      <c r="B110" s="1120" t="s">
        <v>2115</v>
      </c>
      <c r="C110" s="1123" t="s">
        <v>183</v>
      </c>
      <c r="D110" s="1100">
        <f>SUM(D104:D104)</f>
        <v>1</v>
      </c>
      <c r="E110" s="1101"/>
      <c r="F110" s="1101"/>
    </row>
    <row r="111" spans="1:6" ht="13.5" customHeight="1">
      <c r="A111" s="1097"/>
      <c r="B111" s="1097" t="s">
        <v>2116</v>
      </c>
      <c r="C111" s="1123" t="s">
        <v>5</v>
      </c>
      <c r="D111" s="1100">
        <f>SUM(D104:D104)</f>
        <v>1</v>
      </c>
      <c r="E111" s="1101"/>
      <c r="F111" s="1101"/>
    </row>
    <row r="112" spans="1:6" ht="13.5" customHeight="1">
      <c r="A112" s="1097"/>
      <c r="B112" s="1097" t="s">
        <v>2117</v>
      </c>
      <c r="C112" s="1123" t="s">
        <v>5</v>
      </c>
      <c r="D112" s="1100">
        <f>SUM(D104:D104)*2</f>
        <v>2</v>
      </c>
      <c r="E112" s="1101"/>
      <c r="F112" s="1101"/>
    </row>
    <row r="113" spans="1:6" ht="13.5" customHeight="1">
      <c r="A113" s="1097"/>
      <c r="B113" s="1097"/>
      <c r="C113" s="1123"/>
      <c r="D113" s="1100"/>
      <c r="E113" s="1101"/>
      <c r="F113" s="1101"/>
    </row>
    <row r="114" spans="1:6" ht="13.5" customHeight="1">
      <c r="A114" s="1097"/>
      <c r="B114" s="1097" t="s">
        <v>2118</v>
      </c>
      <c r="C114" s="1123" t="s">
        <v>183</v>
      </c>
      <c r="D114" s="1100">
        <v>1</v>
      </c>
      <c r="E114" s="1101"/>
      <c r="F114" s="1101">
        <f>D114*E114</f>
        <v>0</v>
      </c>
    </row>
    <row r="115" spans="1:6" ht="23">
      <c r="A115" s="1097"/>
      <c r="B115" s="1097" t="s">
        <v>2119</v>
      </c>
      <c r="C115" s="1123"/>
      <c r="D115" s="1100"/>
      <c r="E115" s="1101"/>
      <c r="F115" s="1101"/>
    </row>
    <row r="116" spans="1:6" ht="13.5" customHeight="1">
      <c r="A116" s="1097"/>
      <c r="B116" s="1108"/>
      <c r="C116" s="1099"/>
      <c r="D116" s="1100"/>
      <c r="E116" s="1101"/>
      <c r="F116" s="1101"/>
    </row>
    <row r="117" spans="1:6" ht="34.5">
      <c r="A117" s="1097" t="s">
        <v>2120</v>
      </c>
      <c r="B117" s="1125" t="s">
        <v>2121</v>
      </c>
      <c r="C117" s="1126"/>
      <c r="D117" s="1126"/>
      <c r="E117" s="1101"/>
      <c r="F117" s="1101"/>
    </row>
    <row r="118" spans="1:6" ht="13.5" customHeight="1">
      <c r="A118" s="1097"/>
      <c r="B118" s="1125"/>
      <c r="C118" s="1126"/>
      <c r="D118" s="1126"/>
      <c r="E118" s="1101"/>
      <c r="F118" s="1101"/>
    </row>
    <row r="119" spans="1:6" ht="13.5" customHeight="1">
      <c r="A119" s="1097"/>
      <c r="B119" s="1127" t="s">
        <v>2122</v>
      </c>
      <c r="C119" s="1126"/>
      <c r="D119" s="1126"/>
      <c r="E119" s="1101"/>
      <c r="F119" s="1101"/>
    </row>
    <row r="120" spans="1:6" ht="13.5" customHeight="1">
      <c r="A120" s="1097"/>
      <c r="B120" s="1128" t="s">
        <v>2123</v>
      </c>
      <c r="C120" s="1126"/>
      <c r="D120" s="1126"/>
      <c r="E120" s="1101"/>
      <c r="F120" s="1101"/>
    </row>
    <row r="121" spans="1:6" ht="13.5" customHeight="1">
      <c r="A121" s="1097"/>
      <c r="B121" s="1128" t="s">
        <v>2124</v>
      </c>
      <c r="C121" s="1126"/>
      <c r="D121" s="1126"/>
      <c r="E121" s="1101"/>
      <c r="F121" s="1101"/>
    </row>
    <row r="122" spans="1:6" ht="13.5" customHeight="1">
      <c r="A122" s="1097"/>
      <c r="B122" s="1128" t="s">
        <v>2125</v>
      </c>
      <c r="C122" s="1126"/>
      <c r="D122" s="1126"/>
      <c r="E122" s="1101"/>
      <c r="F122" s="1101"/>
    </row>
    <row r="123" spans="1:6" ht="13.5" customHeight="1">
      <c r="A123" s="1097"/>
      <c r="B123" s="1128" t="s">
        <v>2126</v>
      </c>
      <c r="C123" s="1126"/>
      <c r="D123" s="1126"/>
      <c r="E123" s="1101"/>
      <c r="F123" s="1101"/>
    </row>
    <row r="124" spans="1:6" ht="13.5" customHeight="1">
      <c r="A124" s="1097"/>
      <c r="B124" s="1129" t="s">
        <v>2127</v>
      </c>
      <c r="C124" s="1126" t="s">
        <v>183</v>
      </c>
      <c r="D124" s="1100">
        <v>1</v>
      </c>
      <c r="E124" s="1101"/>
      <c r="F124" s="1101">
        <f>D124*E124</f>
        <v>0</v>
      </c>
    </row>
    <row r="125" spans="1:6" ht="13.5" customHeight="1">
      <c r="A125" s="1097"/>
      <c r="B125" s="1108"/>
      <c r="C125" s="1099"/>
      <c r="D125" s="1100"/>
      <c r="E125" s="1101"/>
      <c r="F125" s="1101"/>
    </row>
    <row r="126" spans="1:6" ht="48" customHeight="1">
      <c r="A126" s="1097" t="s">
        <v>2128</v>
      </c>
      <c r="B126" s="1078" t="s">
        <v>2129</v>
      </c>
      <c r="C126" s="1130"/>
      <c r="D126" s="1130"/>
      <c r="E126" s="1101"/>
      <c r="F126" s="1101"/>
    </row>
    <row r="127" spans="1:6" ht="46">
      <c r="A127" s="1097"/>
      <c r="B127" s="1078" t="s">
        <v>2130</v>
      </c>
      <c r="C127" s="1130"/>
      <c r="D127" s="1130"/>
      <c r="E127" s="1101"/>
      <c r="F127" s="1101"/>
    </row>
    <row r="128" spans="1:6" ht="13.5" customHeight="1">
      <c r="A128" s="1097"/>
      <c r="B128" s="1108"/>
      <c r="C128" s="1099"/>
      <c r="D128" s="1100"/>
      <c r="E128" s="1101"/>
      <c r="F128" s="1101"/>
    </row>
    <row r="129" spans="1:6" ht="26.25" customHeight="1">
      <c r="A129" s="1097" t="s">
        <v>2131</v>
      </c>
      <c r="B129" s="1104" t="s">
        <v>2132</v>
      </c>
      <c r="C129" s="1131"/>
      <c r="E129" s="1130"/>
      <c r="F129" s="1101"/>
    </row>
    <row r="130" spans="1:6" ht="13.5" customHeight="1">
      <c r="A130" s="1132"/>
      <c r="B130" s="1104" t="s">
        <v>2133</v>
      </c>
      <c r="C130" s="1131" t="s">
        <v>5</v>
      </c>
      <c r="D130" s="1088">
        <v>1</v>
      </c>
      <c r="E130" s="1101"/>
      <c r="F130" s="1101">
        <f>D130*E130</f>
        <v>0</v>
      </c>
    </row>
    <row r="131" spans="1:6" ht="13.5" customHeight="1">
      <c r="A131" s="1132"/>
      <c r="B131" s="1133"/>
      <c r="C131" s="1130"/>
      <c r="D131" s="1130"/>
      <c r="E131" s="1101"/>
      <c r="F131" s="1101"/>
    </row>
    <row r="132" spans="1:6" ht="24" customHeight="1">
      <c r="A132" s="1097" t="s">
        <v>2134</v>
      </c>
      <c r="B132" s="1104" t="s">
        <v>2135</v>
      </c>
      <c r="C132" s="1131"/>
      <c r="E132" s="1101"/>
      <c r="F132" s="1101"/>
    </row>
    <row r="133" spans="1:6" ht="13.5" customHeight="1">
      <c r="A133" s="1132"/>
      <c r="B133" s="1104" t="s">
        <v>2133</v>
      </c>
      <c r="C133" s="1131" t="s">
        <v>5</v>
      </c>
      <c r="D133" s="1088">
        <v>1</v>
      </c>
      <c r="E133" s="1101"/>
      <c r="F133" s="1101">
        <f>D133*E133</f>
        <v>0</v>
      </c>
    </row>
    <row r="134" spans="1:6" ht="13.5" customHeight="1">
      <c r="A134" s="1134"/>
      <c r="B134" s="1104"/>
      <c r="C134" s="1135"/>
      <c r="D134" s="1136"/>
      <c r="E134" s="1101"/>
      <c r="F134" s="1101"/>
    </row>
    <row r="135" spans="1:6" ht="57" customHeight="1">
      <c r="A135" s="1097" t="s">
        <v>2136</v>
      </c>
      <c r="B135" s="1137" t="s">
        <v>2137</v>
      </c>
      <c r="C135" s="1131"/>
      <c r="E135" s="1101"/>
      <c r="F135" s="1101"/>
    </row>
    <row r="136" spans="1:6" ht="13.5" customHeight="1">
      <c r="A136" s="1132"/>
      <c r="B136" s="1138" t="s">
        <v>2138</v>
      </c>
      <c r="C136" s="1131" t="s">
        <v>5</v>
      </c>
      <c r="D136" s="1088">
        <v>2</v>
      </c>
      <c r="E136" s="1101"/>
      <c r="F136" s="1101">
        <f>D136*E136</f>
        <v>0</v>
      </c>
    </row>
    <row r="137" spans="1:6" ht="13.5" customHeight="1">
      <c r="A137" s="1134"/>
      <c r="B137" s="1138"/>
      <c r="C137" s="1135"/>
      <c r="D137" s="1136"/>
      <c r="E137" s="1101"/>
      <c r="F137" s="1101"/>
    </row>
    <row r="138" spans="1:6" ht="46.5" customHeight="1">
      <c r="A138" s="1097" t="s">
        <v>2139</v>
      </c>
      <c r="B138" s="1137" t="s">
        <v>2140</v>
      </c>
      <c r="C138" s="1131"/>
      <c r="E138" s="1101"/>
      <c r="F138" s="1101"/>
    </row>
    <row r="139" spans="1:6" ht="13.5" customHeight="1">
      <c r="A139" s="1132"/>
      <c r="B139" s="1138" t="s">
        <v>2141</v>
      </c>
      <c r="C139" s="1131" t="s">
        <v>5</v>
      </c>
      <c r="D139" s="1088">
        <v>1</v>
      </c>
      <c r="E139" s="1101"/>
      <c r="F139" s="1101">
        <f>D139*E139</f>
        <v>0</v>
      </c>
    </row>
    <row r="140" spans="1:6" ht="13.5" customHeight="1">
      <c r="A140" s="1134"/>
      <c r="B140" s="1138"/>
      <c r="C140" s="1135"/>
      <c r="D140" s="1136"/>
      <c r="E140" s="1101"/>
      <c r="F140" s="1101"/>
    </row>
    <row r="141" spans="1:6" ht="91.5" customHeight="1">
      <c r="A141" s="1097" t="s">
        <v>2142</v>
      </c>
      <c r="B141" s="1137" t="s">
        <v>2143</v>
      </c>
      <c r="C141" s="1130"/>
      <c r="D141" s="1130"/>
      <c r="E141" s="1101"/>
      <c r="F141" s="1101"/>
    </row>
    <row r="142" spans="1:6" ht="13.5" customHeight="1">
      <c r="A142" s="1132"/>
      <c r="B142" s="1138" t="s">
        <v>2144</v>
      </c>
      <c r="C142" s="1131"/>
      <c r="D142" s="1130"/>
      <c r="E142" s="1130"/>
      <c r="F142" s="1101"/>
    </row>
    <row r="143" spans="1:6" ht="13.5" customHeight="1">
      <c r="A143" s="1132"/>
      <c r="B143" s="1139" t="s">
        <v>2145</v>
      </c>
      <c r="C143" s="1131" t="s">
        <v>5</v>
      </c>
      <c r="D143" s="1088">
        <v>2</v>
      </c>
      <c r="E143" s="1130"/>
      <c r="F143" s="1101">
        <f>D143*E143</f>
        <v>0</v>
      </c>
    </row>
    <row r="144" spans="1:6" ht="13.5" customHeight="1">
      <c r="A144" s="1132"/>
      <c r="B144" s="1139" t="s">
        <v>2146</v>
      </c>
      <c r="C144" s="1131" t="s">
        <v>5</v>
      </c>
      <c r="D144" s="1088">
        <v>2</v>
      </c>
      <c r="E144" s="1130"/>
      <c r="F144" s="1101">
        <f>D144*E144</f>
        <v>0</v>
      </c>
    </row>
    <row r="145" spans="1:6" ht="13.5" customHeight="1">
      <c r="A145" s="1132"/>
      <c r="B145" s="1139" t="s">
        <v>2147</v>
      </c>
      <c r="C145" s="1131" t="s">
        <v>5</v>
      </c>
      <c r="D145" s="1088">
        <v>1</v>
      </c>
      <c r="E145" s="1101"/>
      <c r="F145" s="1101">
        <f>D145*E145</f>
        <v>0</v>
      </c>
    </row>
    <row r="146" spans="1:6" ht="13.5" customHeight="1">
      <c r="A146" s="1134"/>
      <c r="B146" s="1139"/>
      <c r="C146" s="1135"/>
      <c r="D146" s="1136"/>
      <c r="E146" s="1101"/>
      <c r="F146" s="1101"/>
    </row>
    <row r="147" spans="1:6" ht="24.75" customHeight="1">
      <c r="A147" s="1134"/>
      <c r="B147" s="1140" t="s">
        <v>2148</v>
      </c>
      <c r="C147" s="1135"/>
      <c r="D147" s="1136"/>
      <c r="E147" s="1101"/>
      <c r="F147" s="1101"/>
    </row>
    <row r="148" spans="1:6" ht="13.5" customHeight="1">
      <c r="A148" s="1134"/>
      <c r="B148" s="1139"/>
      <c r="C148" s="1126"/>
      <c r="D148" s="1126"/>
      <c r="E148" s="1101"/>
      <c r="F148" s="1101"/>
    </row>
    <row r="149" spans="1:6" ht="46.5" customHeight="1">
      <c r="A149" s="1097" t="s">
        <v>2149</v>
      </c>
      <c r="B149" s="1077" t="s">
        <v>2150</v>
      </c>
      <c r="C149" s="1130"/>
      <c r="D149" s="1130"/>
      <c r="E149" s="1101"/>
      <c r="F149" s="1101"/>
    </row>
    <row r="150" spans="1:6" ht="13.5" customHeight="1">
      <c r="A150" s="1132"/>
      <c r="B150" s="1141" t="s">
        <v>2145</v>
      </c>
      <c r="C150" s="1131" t="s">
        <v>5</v>
      </c>
      <c r="D150" s="1088">
        <v>4</v>
      </c>
      <c r="E150" s="1101"/>
      <c r="F150" s="1101">
        <f>D150*E150</f>
        <v>0</v>
      </c>
    </row>
    <row r="151" spans="1:6" ht="13.5" customHeight="1">
      <c r="A151" s="1134"/>
      <c r="B151" s="1142"/>
      <c r="C151" s="1126"/>
      <c r="D151" s="1126"/>
      <c r="E151" s="1101"/>
      <c r="F151" s="1101"/>
    </row>
    <row r="152" spans="1:6" ht="23">
      <c r="A152" s="1097" t="s">
        <v>2151</v>
      </c>
      <c r="B152" s="1077" t="s">
        <v>2152</v>
      </c>
      <c r="C152" s="1130"/>
      <c r="D152" s="1130"/>
      <c r="E152" s="1101"/>
      <c r="F152" s="1101"/>
    </row>
    <row r="153" spans="1:6" ht="13.5" customHeight="1">
      <c r="A153" s="1132"/>
      <c r="B153" s="1141" t="s">
        <v>2145</v>
      </c>
      <c r="C153" s="1131" t="s">
        <v>5</v>
      </c>
      <c r="D153" s="1088">
        <v>6</v>
      </c>
      <c r="E153" s="1101"/>
      <c r="F153" s="1101">
        <f>D153*E153</f>
        <v>0</v>
      </c>
    </row>
    <row r="154" spans="1:6" ht="13.5" customHeight="1">
      <c r="A154" s="1132"/>
      <c r="B154" s="1141" t="s">
        <v>2146</v>
      </c>
      <c r="C154" s="1131" t="s">
        <v>5</v>
      </c>
      <c r="D154" s="1088">
        <v>4</v>
      </c>
      <c r="E154" s="1101"/>
      <c r="F154" s="1101">
        <f>D154*E154</f>
        <v>0</v>
      </c>
    </row>
    <row r="155" spans="1:6" ht="13.5" customHeight="1">
      <c r="A155" s="1132"/>
      <c r="B155" s="1141" t="s">
        <v>2147</v>
      </c>
      <c r="C155" s="1131" t="s">
        <v>5</v>
      </c>
      <c r="D155" s="1088">
        <v>2</v>
      </c>
      <c r="E155" s="1101"/>
      <c r="F155" s="1101">
        <f>D155*E155</f>
        <v>0</v>
      </c>
    </row>
    <row r="156" spans="1:6" ht="12.75" customHeight="1">
      <c r="A156" s="1077"/>
      <c r="B156" s="1143"/>
      <c r="C156" s="1135"/>
      <c r="D156" s="1126"/>
      <c r="E156" s="1101"/>
      <c r="F156" s="1101"/>
    </row>
    <row r="157" spans="1:6" ht="69" customHeight="1">
      <c r="A157" s="1097" t="s">
        <v>2153</v>
      </c>
      <c r="B157" s="1077" t="s">
        <v>2154</v>
      </c>
      <c r="C157" s="1130"/>
      <c r="D157" s="1130"/>
      <c r="E157" s="1101"/>
      <c r="F157" s="1101"/>
    </row>
    <row r="158" spans="1:6" ht="13.5" customHeight="1">
      <c r="A158" s="1132"/>
      <c r="B158" s="1144"/>
      <c r="C158" s="1145" t="s">
        <v>2155</v>
      </c>
      <c r="D158" s="1088">
        <v>6</v>
      </c>
      <c r="E158" s="1101"/>
      <c r="F158" s="1101">
        <f>D158*E158</f>
        <v>0</v>
      </c>
    </row>
    <row r="159" spans="1:6" ht="13.5" customHeight="1">
      <c r="A159" s="1146"/>
      <c r="B159" s="1142"/>
      <c r="C159" s="1126"/>
      <c r="D159" s="1126"/>
      <c r="E159" s="1101"/>
      <c r="F159" s="1101"/>
    </row>
    <row r="160" spans="1:6" ht="43.5">
      <c r="A160" s="1097" t="s">
        <v>2156</v>
      </c>
      <c r="B160" s="1147" t="s">
        <v>2157</v>
      </c>
      <c r="C160" s="1130"/>
      <c r="D160" s="1130"/>
      <c r="E160" s="1101"/>
      <c r="F160" s="1101"/>
    </row>
    <row r="161" spans="1:6" ht="13.5" customHeight="1">
      <c r="A161" s="1132"/>
      <c r="B161" s="1148" t="s">
        <v>2144</v>
      </c>
      <c r="C161" s="1131"/>
      <c r="D161" s="1130"/>
      <c r="E161" s="1101"/>
      <c r="F161" s="1101"/>
    </row>
    <row r="162" spans="1:6" ht="13.5" customHeight="1">
      <c r="A162" s="1132"/>
      <c r="B162" s="1141" t="s">
        <v>2145</v>
      </c>
      <c r="C162" s="1131" t="s">
        <v>5</v>
      </c>
      <c r="D162" s="1088">
        <v>2</v>
      </c>
      <c r="E162" s="1101"/>
      <c r="F162" s="1101">
        <f>D162*E162</f>
        <v>0</v>
      </c>
    </row>
    <row r="163" spans="1:6" ht="13.5" customHeight="1">
      <c r="A163" s="1134"/>
      <c r="B163" s="1149"/>
      <c r="C163" s="1126"/>
      <c r="D163" s="1126"/>
      <c r="E163" s="1101"/>
      <c r="F163" s="1101"/>
    </row>
    <row r="164" spans="1:6" ht="27.75" customHeight="1">
      <c r="A164" s="1097" t="s">
        <v>2158</v>
      </c>
      <c r="B164" s="1150" t="s">
        <v>2159</v>
      </c>
      <c r="C164" s="1130"/>
      <c r="D164" s="1130"/>
      <c r="E164" s="1101"/>
      <c r="F164" s="1101"/>
    </row>
    <row r="165" spans="1:6" ht="13.5" customHeight="1">
      <c r="A165" s="1151"/>
      <c r="B165" s="1148" t="s">
        <v>2144</v>
      </c>
      <c r="C165" s="1130"/>
      <c r="D165" s="1130"/>
      <c r="E165" s="1101"/>
      <c r="F165" s="1101"/>
    </row>
    <row r="166" spans="1:6" ht="13.5" customHeight="1">
      <c r="A166" s="1151"/>
      <c r="B166" s="1141" t="s">
        <v>2145</v>
      </c>
      <c r="C166" s="1131" t="s">
        <v>5</v>
      </c>
      <c r="D166" s="1088">
        <v>1</v>
      </c>
      <c r="E166" s="1101"/>
      <c r="F166" s="1101">
        <f>D166*E166</f>
        <v>0</v>
      </c>
    </row>
    <row r="167" spans="1:6" ht="13.5" customHeight="1">
      <c r="A167" s="1134"/>
      <c r="B167" s="1142"/>
      <c r="C167" s="1126"/>
      <c r="D167" s="1126"/>
      <c r="E167" s="1101"/>
      <c r="F167" s="1101"/>
    </row>
    <row r="168" spans="1:6" ht="47.25" customHeight="1">
      <c r="A168" s="1097" t="s">
        <v>2160</v>
      </c>
      <c r="B168" s="1147" t="s">
        <v>2161</v>
      </c>
      <c r="C168" s="1152"/>
      <c r="D168" s="1152"/>
      <c r="E168" s="1101"/>
      <c r="F168" s="1101"/>
    </row>
    <row r="169" spans="1:6" ht="13.5" customHeight="1">
      <c r="A169" s="1132"/>
      <c r="B169" s="1141" t="s">
        <v>2145</v>
      </c>
      <c r="C169" s="1131" t="s">
        <v>5</v>
      </c>
      <c r="D169" s="1088">
        <v>4</v>
      </c>
      <c r="E169" s="1101"/>
      <c r="F169" s="1101">
        <f>D169*E169</f>
        <v>0</v>
      </c>
    </row>
    <row r="170" spans="1:6" ht="13.5" customHeight="1">
      <c r="A170" s="1134"/>
      <c r="B170" s="1142"/>
      <c r="C170" s="1126"/>
      <c r="D170" s="1126"/>
      <c r="E170" s="1101"/>
      <c r="F170" s="1101"/>
    </row>
    <row r="171" spans="1:6" ht="47.25" customHeight="1">
      <c r="A171" s="1097" t="s">
        <v>2162</v>
      </c>
      <c r="B171" s="1150" t="s">
        <v>2163</v>
      </c>
      <c r="C171" s="1152"/>
      <c r="D171" s="1152"/>
      <c r="E171" s="1101"/>
      <c r="F171" s="1101"/>
    </row>
    <row r="172" spans="1:6" ht="13.5" customHeight="1">
      <c r="A172" s="1132"/>
      <c r="B172" s="1141" t="s">
        <v>2164</v>
      </c>
      <c r="C172" s="1131" t="s">
        <v>5</v>
      </c>
      <c r="D172" s="1088">
        <v>1</v>
      </c>
      <c r="E172" s="1101"/>
      <c r="F172" s="1101">
        <f>D172*E172</f>
        <v>0</v>
      </c>
    </row>
    <row r="173" spans="1:6" ht="13.5" customHeight="1">
      <c r="A173" s="1134"/>
      <c r="B173" s="1142"/>
      <c r="C173" s="1126"/>
      <c r="D173" s="1126"/>
      <c r="E173" s="1101"/>
      <c r="F173" s="1101"/>
    </row>
    <row r="174" spans="1:6" ht="24" customHeight="1">
      <c r="A174" s="1097" t="s">
        <v>2165</v>
      </c>
      <c r="B174" s="1077" t="s">
        <v>2166</v>
      </c>
      <c r="D174" s="1153"/>
      <c r="E174" s="1101"/>
      <c r="F174" s="1101"/>
    </row>
    <row r="175" spans="1:6" ht="23.25" customHeight="1">
      <c r="A175" s="1132"/>
      <c r="B175" s="1151" t="s">
        <v>2167</v>
      </c>
      <c r="C175" s="1088" t="s">
        <v>5</v>
      </c>
      <c r="D175" s="1088">
        <v>1</v>
      </c>
      <c r="E175" s="1101"/>
      <c r="F175" s="1101">
        <f>D175*E175</f>
        <v>0</v>
      </c>
    </row>
    <row r="176" spans="1:6" ht="13.5" customHeight="1">
      <c r="A176" s="1132"/>
      <c r="B176" s="1151" t="s">
        <v>2168</v>
      </c>
      <c r="C176" s="1088" t="s">
        <v>5</v>
      </c>
      <c r="D176" s="1088">
        <v>1</v>
      </c>
      <c r="E176" s="1101"/>
      <c r="F176" s="1101">
        <f>D176*E176</f>
        <v>0</v>
      </c>
    </row>
    <row r="177" spans="1:6" ht="13.5" customHeight="1">
      <c r="A177" s="1132"/>
      <c r="B177" s="1154" t="s">
        <v>2169</v>
      </c>
      <c r="C177" s="1088" t="s">
        <v>5</v>
      </c>
      <c r="D177" s="1088">
        <v>1</v>
      </c>
      <c r="E177" s="1101"/>
      <c r="F177" s="1101">
        <f>D177*E177</f>
        <v>0</v>
      </c>
    </row>
    <row r="178" spans="1:6" ht="13.5" customHeight="1">
      <c r="A178" s="1132"/>
      <c r="B178" s="1154" t="s">
        <v>2170</v>
      </c>
      <c r="C178" s="1088" t="s">
        <v>5</v>
      </c>
      <c r="D178" s="1088">
        <v>1</v>
      </c>
      <c r="E178" s="1101"/>
      <c r="F178" s="1101">
        <f>D178*E178</f>
        <v>0</v>
      </c>
    </row>
    <row r="179" spans="1:6" ht="13.5" customHeight="1">
      <c r="A179" s="1132"/>
      <c r="B179" s="1154"/>
      <c r="E179" s="1101"/>
      <c r="F179" s="1101"/>
    </row>
    <row r="180" spans="1:6" ht="196.5" customHeight="1">
      <c r="A180" s="1097" t="s">
        <v>2171</v>
      </c>
      <c r="B180" s="1077" t="s">
        <v>2172</v>
      </c>
      <c r="C180" s="1130"/>
      <c r="D180" s="1130"/>
      <c r="E180" s="1101"/>
      <c r="F180" s="1101"/>
    </row>
    <row r="181" spans="1:6" ht="15" customHeight="1">
      <c r="A181" s="1132"/>
      <c r="B181" s="1155" t="s">
        <v>2145</v>
      </c>
      <c r="C181" s="1156" t="s">
        <v>1579</v>
      </c>
      <c r="D181" s="1088">
        <v>90</v>
      </c>
      <c r="E181" s="1101"/>
      <c r="F181" s="1101">
        <f>D181*E181</f>
        <v>0</v>
      </c>
    </row>
    <row r="182" spans="1:6" ht="15" customHeight="1">
      <c r="A182" s="1132"/>
      <c r="B182" s="1155" t="s">
        <v>2146</v>
      </c>
      <c r="C182" s="1156" t="s">
        <v>1579</v>
      </c>
      <c r="D182" s="1088">
        <v>36</v>
      </c>
      <c r="E182" s="1101"/>
      <c r="F182" s="1101">
        <f>D182*E182</f>
        <v>0</v>
      </c>
    </row>
    <row r="183" spans="1:6" ht="15" customHeight="1">
      <c r="A183" s="1132"/>
      <c r="B183" s="1155" t="s">
        <v>2147</v>
      </c>
      <c r="C183" s="1156" t="s">
        <v>1579</v>
      </c>
      <c r="D183" s="1088">
        <v>6</v>
      </c>
      <c r="E183" s="1101"/>
      <c r="F183" s="1101">
        <f>D183*E183</f>
        <v>0</v>
      </c>
    </row>
    <row r="184" spans="1:6" ht="24.75" customHeight="1">
      <c r="A184" s="1132"/>
      <c r="B184" s="1151" t="s">
        <v>2173</v>
      </c>
      <c r="C184" s="1088" t="s">
        <v>2174</v>
      </c>
      <c r="D184" s="1088">
        <v>20</v>
      </c>
      <c r="E184" s="1101"/>
      <c r="F184" s="1101">
        <f>D184*E184</f>
        <v>0</v>
      </c>
    </row>
    <row r="185" spans="1:6" ht="15" customHeight="1">
      <c r="A185" s="1134"/>
      <c r="B185" s="1076"/>
      <c r="C185" s="1126"/>
      <c r="D185" s="1126"/>
      <c r="E185" s="1101"/>
      <c r="F185" s="1101"/>
    </row>
    <row r="186" spans="1:6" ht="24.75" customHeight="1">
      <c r="A186" s="1097" t="s">
        <v>2175</v>
      </c>
      <c r="B186" s="1077" t="s">
        <v>2176</v>
      </c>
      <c r="D186" s="1130"/>
      <c r="E186" s="1101"/>
      <c r="F186" s="1101"/>
    </row>
    <row r="187" spans="1:6" ht="15" customHeight="1">
      <c r="A187" s="1132"/>
      <c r="B187" s="1155" t="s">
        <v>2145</v>
      </c>
      <c r="C187" s="1088" t="s">
        <v>5</v>
      </c>
      <c r="D187" s="1088">
        <v>26</v>
      </c>
      <c r="E187" s="1101"/>
      <c r="F187" s="1101">
        <f>D187*E187</f>
        <v>0</v>
      </c>
    </row>
    <row r="188" spans="1:6" ht="15" customHeight="1">
      <c r="A188" s="1132"/>
      <c r="B188" s="1155" t="s">
        <v>2146</v>
      </c>
      <c r="C188" s="1088" t="s">
        <v>5</v>
      </c>
      <c r="D188" s="1088">
        <v>16</v>
      </c>
      <c r="E188" s="1101"/>
      <c r="F188" s="1101">
        <f>D188*E188</f>
        <v>0</v>
      </c>
    </row>
    <row r="189" spans="1:6" ht="15" customHeight="1">
      <c r="A189" s="1134"/>
      <c r="B189" s="1076"/>
      <c r="C189" s="1126"/>
      <c r="E189" s="1101"/>
      <c r="F189" s="1101"/>
    </row>
    <row r="190" spans="1:6" ht="126.75" customHeight="1">
      <c r="A190" s="1097" t="s">
        <v>2177</v>
      </c>
      <c r="B190" s="1077" t="s">
        <v>2178</v>
      </c>
      <c r="C190" s="1130"/>
      <c r="D190" s="1130"/>
      <c r="E190" s="1101"/>
      <c r="F190" s="1101"/>
    </row>
    <row r="191" spans="1:6" ht="15" customHeight="1">
      <c r="A191" s="1132"/>
      <c r="B191" s="1155" t="s">
        <v>2145</v>
      </c>
      <c r="C191" s="1156" t="s">
        <v>1579</v>
      </c>
      <c r="D191" s="1088">
        <v>90</v>
      </c>
      <c r="E191" s="1101"/>
      <c r="F191" s="1101">
        <f>D191*E191</f>
        <v>0</v>
      </c>
    </row>
    <row r="192" spans="1:6" ht="15" customHeight="1">
      <c r="A192" s="1132"/>
      <c r="B192" s="1155" t="s">
        <v>2146</v>
      </c>
      <c r="C192" s="1156" t="s">
        <v>1579</v>
      </c>
      <c r="D192" s="1088">
        <v>36</v>
      </c>
      <c r="E192" s="1101"/>
      <c r="F192" s="1101">
        <f>D192*E192</f>
        <v>0</v>
      </c>
    </row>
    <row r="193" spans="1:6" ht="15" customHeight="1">
      <c r="A193" s="1132"/>
      <c r="B193" s="1155" t="s">
        <v>2147</v>
      </c>
      <c r="C193" s="1156" t="s">
        <v>1579</v>
      </c>
      <c r="D193" s="1088">
        <v>6</v>
      </c>
      <c r="E193" s="1101"/>
      <c r="F193" s="1101">
        <f>D193*E193</f>
        <v>0</v>
      </c>
    </row>
    <row r="194" spans="1:6" ht="15" customHeight="1">
      <c r="A194" s="1134"/>
      <c r="B194" s="1157"/>
      <c r="C194" s="1158"/>
      <c r="D194" s="1159"/>
      <c r="E194" s="1101"/>
      <c r="F194" s="1101"/>
    </row>
    <row r="195" spans="1:6" ht="47.25" customHeight="1">
      <c r="A195" s="1097" t="s">
        <v>2179</v>
      </c>
      <c r="B195" s="1137" t="s">
        <v>2180</v>
      </c>
      <c r="C195" s="1156"/>
      <c r="E195" s="1101"/>
      <c r="F195" s="1101"/>
    </row>
    <row r="196" spans="1:6" ht="15" customHeight="1">
      <c r="A196" s="1132"/>
      <c r="B196" s="1160" t="s">
        <v>2181</v>
      </c>
      <c r="C196" s="1088" t="s">
        <v>1579</v>
      </c>
      <c r="D196" s="1088">
        <v>10</v>
      </c>
      <c r="E196" s="1101"/>
      <c r="F196" s="1101">
        <f>D196*E196</f>
        <v>0</v>
      </c>
    </row>
    <row r="197" spans="1:6" ht="15" customHeight="1">
      <c r="A197" s="1134"/>
      <c r="B197" s="1078"/>
      <c r="C197" s="1161"/>
      <c r="D197" s="1161"/>
      <c r="E197" s="1101"/>
      <c r="F197" s="1101"/>
    </row>
    <row r="198" spans="1:6" ht="81" customHeight="1">
      <c r="A198" s="1097" t="s">
        <v>2182</v>
      </c>
      <c r="B198" s="1137" t="s">
        <v>2183</v>
      </c>
      <c r="C198" s="1130"/>
      <c r="D198" s="1130"/>
      <c r="E198" s="1101"/>
      <c r="F198" s="1101"/>
    </row>
    <row r="199" spans="1:6" ht="15" customHeight="1">
      <c r="A199" s="1132"/>
      <c r="B199" s="1160" t="s">
        <v>2184</v>
      </c>
      <c r="C199" s="1088" t="s">
        <v>1579</v>
      </c>
      <c r="D199" s="1088">
        <v>10</v>
      </c>
      <c r="E199" s="1101"/>
      <c r="F199" s="1101">
        <f>D199*E199</f>
        <v>0</v>
      </c>
    </row>
    <row r="200" spans="1:6" ht="15" customHeight="1">
      <c r="A200" s="1134"/>
      <c r="B200" s="1078"/>
      <c r="C200" s="1126"/>
      <c r="D200" s="1126"/>
      <c r="E200" s="1101"/>
      <c r="F200" s="1101"/>
    </row>
    <row r="201" spans="1:6" ht="24.75" customHeight="1">
      <c r="A201" s="1097" t="s">
        <v>2185</v>
      </c>
      <c r="B201" s="1137" t="s">
        <v>2186</v>
      </c>
      <c r="C201" s="1130"/>
      <c r="D201" s="1130"/>
      <c r="E201" s="1101"/>
      <c r="F201" s="1101"/>
    </row>
    <row r="202" spans="1:6">
      <c r="A202" s="1132"/>
      <c r="B202" s="1076"/>
      <c r="C202" s="1088" t="s">
        <v>5</v>
      </c>
      <c r="D202" s="1088">
        <v>1</v>
      </c>
      <c r="E202" s="1101"/>
      <c r="F202" s="1101">
        <f>D202*E202</f>
        <v>0</v>
      </c>
    </row>
    <row r="203" spans="1:6" ht="15" customHeight="1">
      <c r="A203" s="1134"/>
      <c r="B203" s="1078"/>
      <c r="C203" s="1159"/>
      <c r="D203" s="1159"/>
      <c r="E203" s="1101"/>
      <c r="F203" s="1101"/>
    </row>
    <row r="204" spans="1:6" ht="57.75" customHeight="1">
      <c r="A204" s="1097" t="s">
        <v>2187</v>
      </c>
      <c r="B204" s="1077" t="s">
        <v>2188</v>
      </c>
      <c r="D204" s="1153"/>
      <c r="E204" s="1101"/>
      <c r="F204" s="1101"/>
    </row>
    <row r="205" spans="1:6" ht="13.5" customHeight="1">
      <c r="A205" s="1077"/>
      <c r="C205" s="1088" t="s">
        <v>7</v>
      </c>
      <c r="D205" s="1153">
        <v>135</v>
      </c>
      <c r="E205" s="1101"/>
      <c r="F205" s="1101">
        <f>D205*E205</f>
        <v>0</v>
      </c>
    </row>
    <row r="206" spans="1:6" ht="13.5" customHeight="1">
      <c r="A206" s="1134"/>
      <c r="B206" s="1162"/>
      <c r="C206" s="1126"/>
      <c r="D206" s="1126"/>
      <c r="E206" s="1101"/>
      <c r="F206" s="1101"/>
    </row>
    <row r="207" spans="1:6" ht="23">
      <c r="A207" s="1097" t="s">
        <v>2189</v>
      </c>
      <c r="B207" s="1077" t="s">
        <v>2190</v>
      </c>
      <c r="D207" s="1153"/>
      <c r="E207" s="1101"/>
      <c r="F207" s="1101"/>
    </row>
    <row r="208" spans="1:6" ht="14.5">
      <c r="A208" s="1077"/>
      <c r="B208" s="1141" t="s">
        <v>2191</v>
      </c>
      <c r="C208" s="1088" t="s">
        <v>5</v>
      </c>
      <c r="D208" s="1088">
        <v>2</v>
      </c>
      <c r="E208" s="1101"/>
      <c r="F208" s="1101">
        <f>D208*E208</f>
        <v>0</v>
      </c>
    </row>
    <row r="209" spans="1:6">
      <c r="A209" s="1077"/>
      <c r="E209" s="1101"/>
      <c r="F209" s="1101"/>
    </row>
    <row r="210" spans="1:6" ht="24" customHeight="1">
      <c r="A210" s="1097" t="s">
        <v>2192</v>
      </c>
      <c r="B210" s="1077" t="s">
        <v>2193</v>
      </c>
      <c r="E210" s="1101"/>
      <c r="F210" s="1101"/>
    </row>
    <row r="211" spans="1:6" ht="14.5">
      <c r="A211" s="1077"/>
      <c r="B211" s="1141" t="s">
        <v>2194</v>
      </c>
      <c r="C211" s="1088" t="s">
        <v>5</v>
      </c>
      <c r="D211" s="1088">
        <v>5</v>
      </c>
      <c r="E211" s="1101"/>
      <c r="F211" s="1101">
        <f>D211*E211</f>
        <v>0</v>
      </c>
    </row>
    <row r="212" spans="1:6">
      <c r="A212" s="1151"/>
      <c r="B212" s="1154"/>
      <c r="D212" s="1163"/>
      <c r="E212" s="1101"/>
      <c r="F212" s="1101"/>
    </row>
    <row r="213" spans="1:6" ht="46.5" customHeight="1">
      <c r="A213" s="1097" t="s">
        <v>2195</v>
      </c>
      <c r="B213" s="1077" t="s">
        <v>2196</v>
      </c>
      <c r="C213" s="1164"/>
      <c r="D213" s="1164"/>
      <c r="E213" s="1101"/>
      <c r="F213" s="1101"/>
    </row>
    <row r="214" spans="1:6">
      <c r="A214" s="1165"/>
      <c r="B214" s="1166"/>
      <c r="C214" s="1088" t="s">
        <v>2155</v>
      </c>
      <c r="D214" s="1088">
        <v>1</v>
      </c>
      <c r="E214" s="1101"/>
      <c r="F214" s="1101">
        <f>D214*E214</f>
        <v>0</v>
      </c>
    </row>
    <row r="215" spans="1:6">
      <c r="A215" s="1165"/>
      <c r="B215" s="1166"/>
      <c r="E215" s="1101"/>
      <c r="F215" s="1101"/>
    </row>
    <row r="216" spans="1:6" ht="30.75" customHeight="1">
      <c r="A216" s="1097" t="s">
        <v>2197</v>
      </c>
      <c r="B216" s="1167" t="s">
        <v>2198</v>
      </c>
      <c r="C216" s="1168"/>
      <c r="D216" s="1169"/>
      <c r="E216" s="1094"/>
      <c r="F216" s="1170"/>
    </row>
    <row r="217" spans="1:6" ht="14.5">
      <c r="A217" s="1171"/>
      <c r="B217" s="1141">
        <v>200</v>
      </c>
      <c r="C217" s="1168" t="s">
        <v>1579</v>
      </c>
      <c r="D217" s="1172">
        <v>16</v>
      </c>
      <c r="E217" s="1094"/>
      <c r="F217" s="1101">
        <f>D217*E217</f>
        <v>0</v>
      </c>
    </row>
    <row r="218" spans="1:6" ht="14.5">
      <c r="A218" s="1171"/>
      <c r="B218" s="1141"/>
      <c r="C218" s="1168"/>
      <c r="D218" s="1172"/>
      <c r="E218" s="1094"/>
      <c r="F218" s="1173"/>
    </row>
    <row r="219" spans="1:6" ht="43.5">
      <c r="A219" s="1097" t="s">
        <v>2199</v>
      </c>
      <c r="B219" s="1174" t="s">
        <v>2200</v>
      </c>
      <c r="C219" s="1168"/>
      <c r="D219" s="1172"/>
      <c r="E219" s="1094"/>
      <c r="F219" s="1173"/>
    </row>
    <row r="220" spans="1:6" ht="14.5">
      <c r="A220" s="1171"/>
      <c r="B220" s="1175" t="s">
        <v>2201</v>
      </c>
      <c r="C220" s="1168" t="s">
        <v>1579</v>
      </c>
      <c r="D220" s="1172">
        <v>7</v>
      </c>
      <c r="E220" s="1094"/>
      <c r="F220" s="1101">
        <f>D220*E220</f>
        <v>0</v>
      </c>
    </row>
    <row r="221" spans="1:6" ht="14.25" customHeight="1">
      <c r="A221" s="1171"/>
      <c r="B221" s="1141"/>
      <c r="C221" s="1168"/>
      <c r="D221" s="1172"/>
      <c r="E221" s="1094"/>
      <c r="F221" s="1173"/>
    </row>
    <row r="222" spans="1:6" ht="23">
      <c r="A222" s="1097" t="s">
        <v>2202</v>
      </c>
      <c r="B222" s="1077" t="s">
        <v>2203</v>
      </c>
      <c r="C222" s="1176"/>
      <c r="D222" s="1176"/>
      <c r="E222" s="1094"/>
      <c r="F222" s="1170"/>
    </row>
    <row r="223" spans="1:6">
      <c r="A223" s="1171"/>
      <c r="B223" s="1177"/>
      <c r="C223" s="1145" t="s">
        <v>7</v>
      </c>
      <c r="D223" s="1169">
        <v>50</v>
      </c>
      <c r="E223" s="1094"/>
      <c r="F223" s="1101">
        <f>D223*E223</f>
        <v>0</v>
      </c>
    </row>
    <row r="224" spans="1:6" ht="13">
      <c r="A224" s="1178"/>
      <c r="B224" s="1177"/>
      <c r="C224" s="1179"/>
      <c r="D224" s="1169"/>
      <c r="E224" s="1094"/>
      <c r="F224" s="1180"/>
    </row>
    <row r="225" spans="1:6" ht="57" customHeight="1">
      <c r="A225" s="1097" t="s">
        <v>2204</v>
      </c>
      <c r="B225" s="1077" t="s">
        <v>2188</v>
      </c>
      <c r="C225" s="1145"/>
      <c r="D225" s="1169"/>
      <c r="E225" s="1094"/>
      <c r="F225" s="1170"/>
    </row>
    <row r="226" spans="1:6">
      <c r="A226" s="1171"/>
      <c r="B226" s="1177"/>
      <c r="C226" s="1145" t="s">
        <v>7</v>
      </c>
      <c r="D226" s="1169">
        <v>15</v>
      </c>
      <c r="E226" s="1094"/>
      <c r="F226" s="1101">
        <f>D226*E226</f>
        <v>0</v>
      </c>
    </row>
    <row r="227" spans="1:6" ht="13">
      <c r="A227" s="1181"/>
      <c r="C227" s="1182"/>
      <c r="D227" s="1169"/>
      <c r="E227" s="1094"/>
      <c r="F227" s="1180"/>
    </row>
    <row r="228" spans="1:6" ht="34.5">
      <c r="A228" s="1097" t="s">
        <v>2205</v>
      </c>
      <c r="B228" s="1077" t="s">
        <v>2206</v>
      </c>
      <c r="C228" s="1150"/>
      <c r="D228" s="1150"/>
      <c r="E228" s="1094"/>
      <c r="F228" s="1170"/>
    </row>
    <row r="229" spans="1:6" ht="23">
      <c r="A229" s="1165"/>
      <c r="B229" s="1183" t="s">
        <v>2207</v>
      </c>
      <c r="D229" s="1169"/>
      <c r="E229" s="1094"/>
      <c r="F229" s="1170"/>
    </row>
    <row r="230" spans="1:6" ht="34.5">
      <c r="A230" s="1165"/>
      <c r="B230" s="1183" t="s">
        <v>2208</v>
      </c>
      <c r="D230" s="1169"/>
      <c r="E230" s="1094"/>
      <c r="F230" s="1170"/>
    </row>
    <row r="231" spans="1:6" ht="23">
      <c r="A231" s="1165"/>
      <c r="B231" s="1183" t="s">
        <v>2209</v>
      </c>
      <c r="D231" s="1169"/>
      <c r="E231" s="1094"/>
      <c r="F231" s="1170"/>
    </row>
    <row r="232" spans="1:6" ht="23">
      <c r="A232" s="1165"/>
      <c r="B232" s="1183" t="s">
        <v>2210</v>
      </c>
      <c r="D232" s="1169"/>
      <c r="E232" s="1094"/>
      <c r="F232" s="1170"/>
    </row>
    <row r="233" spans="1:6" ht="23">
      <c r="A233" s="1165"/>
      <c r="B233" s="1183" t="s">
        <v>2211</v>
      </c>
      <c r="D233" s="1169"/>
      <c r="E233" s="1094"/>
      <c r="F233" s="1170"/>
    </row>
    <row r="234" spans="1:6" ht="23">
      <c r="A234" s="1165"/>
      <c r="B234" s="1183" t="s">
        <v>2212</v>
      </c>
      <c r="D234" s="1169"/>
      <c r="E234" s="1094"/>
      <c r="F234" s="1170"/>
    </row>
    <row r="235" spans="1:6">
      <c r="A235" s="1165"/>
      <c r="B235" s="1150" t="s">
        <v>2213</v>
      </c>
      <c r="D235" s="1169"/>
      <c r="E235" s="1094"/>
      <c r="F235" s="1170"/>
    </row>
    <row r="236" spans="1:6" ht="23">
      <c r="A236" s="1165"/>
      <c r="B236" s="1150" t="s">
        <v>2214</v>
      </c>
      <c r="D236" s="1169"/>
      <c r="E236" s="1094"/>
      <c r="F236" s="1170"/>
    </row>
    <row r="237" spans="1:6">
      <c r="A237" s="1165"/>
      <c r="B237" s="1150" t="s">
        <v>2215</v>
      </c>
      <c r="D237" s="1169"/>
      <c r="E237" s="1094"/>
      <c r="F237" s="1170"/>
    </row>
    <row r="238" spans="1:6" ht="13">
      <c r="A238" s="1165"/>
      <c r="B238" s="1183" t="s">
        <v>2216</v>
      </c>
      <c r="C238" s="1145" t="s">
        <v>2174</v>
      </c>
      <c r="D238" s="1169">
        <v>30</v>
      </c>
      <c r="E238" s="1094"/>
      <c r="F238" s="1101">
        <f>D238*E238</f>
        <v>0</v>
      </c>
    </row>
    <row r="239" spans="1:6">
      <c r="A239" s="1165"/>
      <c r="B239" s="1166"/>
      <c r="E239" s="1101"/>
      <c r="F239" s="1101"/>
    </row>
    <row r="240" spans="1:6" ht="12.5">
      <c r="A240" s="1184"/>
      <c r="B240" s="1166"/>
      <c r="C240" s="1185"/>
      <c r="D240" s="1185"/>
      <c r="E240" s="1101"/>
      <c r="F240" s="1101"/>
    </row>
    <row r="241" spans="1:12" ht="29">
      <c r="A241" s="1097" t="s">
        <v>2217</v>
      </c>
      <c r="B241" s="1186" t="s">
        <v>2218</v>
      </c>
      <c r="C241" s="1187"/>
      <c r="D241" s="1188"/>
      <c r="E241" s="1101"/>
      <c r="F241" s="1101"/>
      <c r="J241" s="1140"/>
      <c r="L241" s="1189"/>
    </row>
    <row r="242" spans="1:12" ht="14.5">
      <c r="A242" s="1190"/>
      <c r="B242" s="1191"/>
      <c r="C242" s="1187" t="s">
        <v>183</v>
      </c>
      <c r="D242" s="1188">
        <v>1</v>
      </c>
      <c r="E242" s="1101"/>
      <c r="F242" s="1101">
        <f>D242*E242</f>
        <v>0</v>
      </c>
      <c r="J242" s="1140"/>
      <c r="L242" s="1189"/>
    </row>
    <row r="243" spans="1:12" ht="14.5">
      <c r="A243" s="1190"/>
      <c r="B243" s="1191"/>
      <c r="C243" s="1187"/>
      <c r="D243" s="1188"/>
      <c r="E243" s="1101"/>
      <c r="F243" s="1101"/>
      <c r="J243" s="1140"/>
      <c r="L243" s="1189"/>
    </row>
    <row r="244" spans="1:12" ht="29">
      <c r="A244" s="1097" t="s">
        <v>2219</v>
      </c>
      <c r="B244" s="1186" t="s">
        <v>2220</v>
      </c>
      <c r="C244" s="1187"/>
      <c r="D244" s="1188"/>
      <c r="E244" s="1101"/>
      <c r="F244" s="1101"/>
      <c r="J244" s="1140"/>
      <c r="L244" s="1189"/>
    </row>
    <row r="245" spans="1:12" ht="14.5">
      <c r="A245" s="1190"/>
      <c r="B245" s="1191"/>
      <c r="C245" s="1187" t="s">
        <v>2221</v>
      </c>
      <c r="D245" s="1188">
        <v>255</v>
      </c>
      <c r="E245" s="1101"/>
      <c r="F245" s="1101">
        <f>D245*E245</f>
        <v>0</v>
      </c>
      <c r="J245" s="1140"/>
      <c r="L245" s="1189"/>
    </row>
    <row r="246" spans="1:12" ht="14.5">
      <c r="A246" s="1190"/>
      <c r="B246" s="1191"/>
      <c r="C246" s="1187"/>
      <c r="D246" s="1188"/>
      <c r="E246" s="1101"/>
      <c r="F246" s="1101"/>
      <c r="J246" s="1140"/>
      <c r="L246" s="1189"/>
    </row>
    <row r="247" spans="1:12" ht="46">
      <c r="A247" s="1097" t="s">
        <v>2222</v>
      </c>
      <c r="B247" s="1077" t="s">
        <v>2223</v>
      </c>
      <c r="D247" s="1130"/>
      <c r="E247" s="1101"/>
      <c r="F247" s="1101"/>
      <c r="J247" s="1192"/>
      <c r="L247" s="1193"/>
    </row>
    <row r="248" spans="1:12">
      <c r="A248" s="1077"/>
      <c r="B248" s="1194"/>
      <c r="C248" s="1088" t="s">
        <v>2155</v>
      </c>
      <c r="D248" s="1088">
        <v>1</v>
      </c>
      <c r="E248" s="1101"/>
      <c r="F248" s="1101">
        <f>D248*E248</f>
        <v>0</v>
      </c>
      <c r="J248" s="1192"/>
      <c r="L248" s="1193"/>
    </row>
    <row r="249" spans="1:12" ht="12.5">
      <c r="A249" s="1195"/>
      <c r="B249" s="1196"/>
      <c r="C249" s="1185"/>
      <c r="D249" s="1185"/>
      <c r="E249" s="1101"/>
      <c r="F249" s="1101"/>
      <c r="J249" s="1197"/>
      <c r="L249" s="1193"/>
    </row>
    <row r="250" spans="1:12" ht="70.5" customHeight="1">
      <c r="A250" s="1097" t="s">
        <v>2224</v>
      </c>
      <c r="B250" s="1077" t="s">
        <v>2225</v>
      </c>
      <c r="C250" s="1198"/>
      <c r="D250" s="1198"/>
      <c r="E250" s="1101"/>
      <c r="F250" s="1101"/>
      <c r="J250" s="1197"/>
      <c r="L250" s="1193"/>
    </row>
    <row r="251" spans="1:12" ht="12.5">
      <c r="A251" s="1151"/>
      <c r="C251" s="1198"/>
      <c r="D251" s="1198"/>
      <c r="E251" s="1101"/>
      <c r="F251" s="1101"/>
      <c r="J251" s="1197"/>
      <c r="L251" s="1193"/>
    </row>
    <row r="252" spans="1:12" ht="23">
      <c r="A252" s="1199" t="s">
        <v>2026</v>
      </c>
      <c r="B252" s="1200" t="s">
        <v>2226</v>
      </c>
      <c r="C252" s="1201"/>
      <c r="D252" s="1201"/>
      <c r="E252" s="1202"/>
      <c r="F252" s="1203">
        <f>SUM(F48:F251)</f>
        <v>0</v>
      </c>
      <c r="J252" s="1197"/>
      <c r="L252" s="1193"/>
    </row>
    <row r="253" spans="1:12" ht="12.5">
      <c r="A253" s="1151"/>
      <c r="C253" s="1198"/>
      <c r="D253" s="1198"/>
      <c r="E253" s="1101"/>
      <c r="F253" s="1101"/>
      <c r="J253" s="1197"/>
      <c r="L253" s="1193"/>
    </row>
    <row r="254" spans="1:12" ht="12.5">
      <c r="A254" s="1151"/>
      <c r="C254" s="1198"/>
      <c r="D254" s="1198"/>
      <c r="E254" s="1101"/>
      <c r="F254" s="1101"/>
      <c r="J254" s="1197"/>
      <c r="L254" s="1193"/>
    </row>
    <row r="255" spans="1:12" ht="12.5">
      <c r="A255" s="1204" t="s">
        <v>2227</v>
      </c>
      <c r="B255" s="1205" t="s">
        <v>2228</v>
      </c>
      <c r="C255" s="1198"/>
      <c r="D255" s="1198"/>
      <c r="E255" s="1101"/>
      <c r="F255" s="1101"/>
      <c r="J255" s="1197"/>
      <c r="L255" s="1193"/>
    </row>
    <row r="256" spans="1:12" ht="12.5">
      <c r="A256" s="1151"/>
      <c r="C256" s="1198"/>
      <c r="D256" s="1198"/>
      <c r="E256" s="1101"/>
      <c r="F256" s="1101"/>
      <c r="J256" s="1197"/>
      <c r="L256" s="1193"/>
    </row>
    <row r="257" spans="1:12" ht="63.5">
      <c r="A257" s="1206" t="s">
        <v>2229</v>
      </c>
      <c r="B257" s="1207" t="s">
        <v>2230</v>
      </c>
      <c r="C257" s="1208" t="s">
        <v>183</v>
      </c>
      <c r="D257" s="1208">
        <v>1</v>
      </c>
      <c r="E257" s="1101"/>
      <c r="F257" s="1101">
        <f>D257*E257</f>
        <v>0</v>
      </c>
      <c r="J257" s="1197"/>
      <c r="L257" s="1193"/>
    </row>
    <row r="258" spans="1:12">
      <c r="A258" s="1209"/>
      <c r="B258" s="1210"/>
      <c r="C258" s="1211"/>
      <c r="D258" s="1212"/>
      <c r="E258" s="1101"/>
      <c r="F258" s="1101"/>
      <c r="J258" s="1197"/>
      <c r="L258" s="1193"/>
    </row>
    <row r="259" spans="1:12">
      <c r="A259" s="1213"/>
      <c r="B259" s="1214" t="s">
        <v>2231</v>
      </c>
      <c r="C259" s="1077"/>
      <c r="D259" s="1077"/>
      <c r="F259" s="1215">
        <f>SUM(F257:F258)</f>
        <v>0</v>
      </c>
      <c r="J259" s="1197"/>
      <c r="L259" s="1193"/>
    </row>
    <row r="260" spans="1:12">
      <c r="A260" s="1213"/>
      <c r="B260" s="1079"/>
      <c r="C260" s="1208"/>
      <c r="D260" s="1208"/>
      <c r="E260" s="1101"/>
      <c r="F260" s="1101"/>
      <c r="J260" s="1197"/>
      <c r="L260" s="1193"/>
    </row>
    <row r="261" spans="1:12">
      <c r="A261" s="1206" t="s">
        <v>2232</v>
      </c>
      <c r="B261" s="1216" t="s">
        <v>2233</v>
      </c>
      <c r="C261" s="1217"/>
      <c r="D261" s="1217"/>
      <c r="E261" s="1101"/>
      <c r="F261" s="1101"/>
      <c r="J261" s="1197"/>
      <c r="L261" s="1193"/>
    </row>
    <row r="262" spans="1:12" ht="23">
      <c r="A262" s="1218"/>
      <c r="B262" s="1219" t="s">
        <v>2234</v>
      </c>
      <c r="C262" s="1217"/>
      <c r="D262" s="1217"/>
      <c r="E262" s="1101"/>
      <c r="F262" s="1101"/>
      <c r="J262" s="1197"/>
      <c r="L262" s="1193"/>
    </row>
    <row r="263" spans="1:12">
      <c r="A263" s="1218"/>
      <c r="B263" s="1219"/>
      <c r="C263" s="1217"/>
      <c r="D263" s="1217"/>
      <c r="E263" s="1101"/>
      <c r="F263" s="1101"/>
      <c r="J263" s="1197"/>
      <c r="L263" s="1193"/>
    </row>
    <row r="264" spans="1:12">
      <c r="A264" s="1220" t="s">
        <v>2235</v>
      </c>
      <c r="B264" s="1216" t="s">
        <v>2236</v>
      </c>
      <c r="C264" s="1172"/>
      <c r="D264" s="1172"/>
      <c r="E264" s="1101"/>
      <c r="F264" s="1101"/>
      <c r="J264" s="1197"/>
      <c r="L264" s="1193"/>
    </row>
    <row r="265" spans="1:12" ht="23">
      <c r="A265" s="1220"/>
      <c r="B265" s="1219" t="s">
        <v>2237</v>
      </c>
      <c r="C265" s="1172" t="s">
        <v>5</v>
      </c>
      <c r="D265" s="1221">
        <v>1</v>
      </c>
      <c r="E265" s="1101"/>
      <c r="F265" s="1101"/>
      <c r="J265" s="1197"/>
      <c r="L265" s="1193"/>
    </row>
    <row r="266" spans="1:12" ht="34.5">
      <c r="A266" s="1220"/>
      <c r="B266" s="1219" t="s">
        <v>2238</v>
      </c>
      <c r="C266" s="1172" t="s">
        <v>5</v>
      </c>
      <c r="D266" s="1221">
        <v>10</v>
      </c>
      <c r="E266" s="1101"/>
      <c r="F266" s="1101"/>
      <c r="J266" s="1197"/>
      <c r="L266" s="1193"/>
    </row>
    <row r="267" spans="1:12" ht="34.5">
      <c r="A267" s="1220"/>
      <c r="B267" s="1219" t="s">
        <v>2239</v>
      </c>
      <c r="C267" s="1172" t="s">
        <v>5</v>
      </c>
      <c r="D267" s="1221">
        <v>1</v>
      </c>
      <c r="E267" s="1101"/>
      <c r="F267" s="1101"/>
      <c r="J267" s="1197"/>
      <c r="L267" s="1193"/>
    </row>
    <row r="268" spans="1:12" ht="34.5">
      <c r="A268" s="1220"/>
      <c r="B268" s="1219" t="s">
        <v>2240</v>
      </c>
      <c r="C268" s="1172" t="s">
        <v>5</v>
      </c>
      <c r="D268" s="1221">
        <v>1</v>
      </c>
      <c r="E268" s="1101"/>
      <c r="F268" s="1101"/>
      <c r="J268" s="1197"/>
      <c r="L268" s="1193"/>
    </row>
    <row r="269" spans="1:12" ht="23">
      <c r="A269" s="1220"/>
      <c r="B269" s="1219" t="s">
        <v>2241</v>
      </c>
      <c r="C269" s="1172" t="s">
        <v>5</v>
      </c>
      <c r="D269" s="1221">
        <v>2</v>
      </c>
      <c r="E269" s="1101"/>
      <c r="F269" s="1101"/>
      <c r="J269" s="1197"/>
      <c r="L269" s="1193"/>
    </row>
    <row r="270" spans="1:12" ht="23">
      <c r="A270" s="1220"/>
      <c r="B270" s="1219" t="s">
        <v>2242</v>
      </c>
      <c r="C270" s="1172" t="s">
        <v>5</v>
      </c>
      <c r="D270" s="1221">
        <v>2</v>
      </c>
      <c r="E270" s="1101"/>
      <c r="F270" s="1101"/>
      <c r="J270" s="1197"/>
      <c r="L270" s="1193"/>
    </row>
    <row r="271" spans="1:12" ht="23">
      <c r="A271" s="1220"/>
      <c r="B271" s="1219" t="s">
        <v>2243</v>
      </c>
      <c r="C271" s="1172" t="s">
        <v>5</v>
      </c>
      <c r="D271" s="1221">
        <v>2</v>
      </c>
      <c r="E271" s="1101"/>
      <c r="F271" s="1101"/>
      <c r="J271" s="1197"/>
      <c r="L271" s="1193"/>
    </row>
    <row r="272" spans="1:12" ht="23">
      <c r="A272" s="1220"/>
      <c r="B272" s="1219" t="s">
        <v>2244</v>
      </c>
      <c r="C272" s="1172" t="s">
        <v>5</v>
      </c>
      <c r="D272" s="1221">
        <v>4</v>
      </c>
      <c r="E272" s="1101"/>
      <c r="F272" s="1101"/>
      <c r="J272" s="1197"/>
      <c r="L272" s="1193"/>
    </row>
    <row r="273" spans="1:12" ht="23">
      <c r="A273" s="1220"/>
      <c r="B273" s="1219" t="s">
        <v>2245</v>
      </c>
      <c r="C273" s="1172" t="s">
        <v>5</v>
      </c>
      <c r="D273" s="1221">
        <v>4</v>
      </c>
      <c r="E273" s="1101"/>
      <c r="F273" s="1101"/>
      <c r="J273" s="1197"/>
      <c r="L273" s="1193"/>
    </row>
    <row r="274" spans="1:12" ht="23">
      <c r="A274" s="1220"/>
      <c r="B274" s="1219" t="s">
        <v>2246</v>
      </c>
      <c r="C274" s="1172" t="s">
        <v>5</v>
      </c>
      <c r="D274" s="1221">
        <v>1</v>
      </c>
      <c r="E274" s="1101"/>
      <c r="F274" s="1101"/>
      <c r="J274" s="1197"/>
      <c r="L274" s="1193"/>
    </row>
    <row r="275" spans="1:12" ht="23">
      <c r="A275" s="1220"/>
      <c r="B275" s="1219" t="s">
        <v>2243</v>
      </c>
      <c r="C275" s="1172" t="s">
        <v>5</v>
      </c>
      <c r="D275" s="1221">
        <v>1</v>
      </c>
      <c r="E275" s="1101"/>
      <c r="F275" s="1101"/>
      <c r="J275" s="1197"/>
      <c r="L275" s="1193"/>
    </row>
    <row r="276" spans="1:12" ht="23">
      <c r="A276" s="1220"/>
      <c r="B276" s="1219" t="s">
        <v>2247</v>
      </c>
      <c r="C276" s="1172" t="s">
        <v>5</v>
      </c>
      <c r="D276" s="1221">
        <v>1</v>
      </c>
      <c r="E276" s="1101"/>
      <c r="F276" s="1101"/>
      <c r="J276" s="1197"/>
      <c r="L276" s="1193"/>
    </row>
    <row r="277" spans="1:12" ht="23">
      <c r="A277" s="1220"/>
      <c r="B277" s="1219" t="s">
        <v>2243</v>
      </c>
      <c r="C277" s="1172" t="s">
        <v>5</v>
      </c>
      <c r="D277" s="1221">
        <v>1</v>
      </c>
      <c r="E277" s="1101"/>
      <c r="F277" s="1101"/>
      <c r="J277" s="1197"/>
      <c r="L277" s="1193"/>
    </row>
    <row r="278" spans="1:12">
      <c r="A278" s="1222"/>
      <c r="B278" s="1223"/>
      <c r="C278" s="1212"/>
      <c r="D278" s="1224"/>
      <c r="E278" s="1101"/>
      <c r="F278" s="1101"/>
      <c r="J278" s="1197"/>
      <c r="L278" s="1193"/>
    </row>
    <row r="279" spans="1:12">
      <c r="A279" s="1220"/>
      <c r="B279" s="1216" t="s">
        <v>2248</v>
      </c>
      <c r="C279" s="1172"/>
      <c r="D279" s="1221"/>
      <c r="E279" s="1101"/>
      <c r="F279" s="1101">
        <f>SUM(F265:F278)</f>
        <v>0</v>
      </c>
      <c r="J279" s="1197"/>
      <c r="L279" s="1193"/>
    </row>
    <row r="280" spans="1:12">
      <c r="A280" s="1225"/>
      <c r="B280" s="1143"/>
      <c r="C280" s="1172"/>
      <c r="D280" s="1172"/>
      <c r="E280" s="1101"/>
      <c r="F280" s="1101"/>
      <c r="J280" s="1197"/>
      <c r="L280" s="1193"/>
    </row>
    <row r="281" spans="1:12">
      <c r="A281" s="1226" t="s">
        <v>2249</v>
      </c>
      <c r="B281" s="1216" t="s">
        <v>2250</v>
      </c>
      <c r="C281" s="1172"/>
      <c r="D281" s="1172"/>
      <c r="E281" s="1101"/>
      <c r="F281" s="1101"/>
      <c r="J281" s="1197"/>
      <c r="L281" s="1193"/>
    </row>
    <row r="282" spans="1:12" ht="23">
      <c r="A282" s="1225"/>
      <c r="B282" s="1219" t="s">
        <v>2251</v>
      </c>
      <c r="C282" s="1172"/>
      <c r="D282" s="1172"/>
      <c r="E282" s="1101"/>
      <c r="F282" s="1101"/>
      <c r="J282" s="1197"/>
      <c r="L282" s="1193"/>
    </row>
    <row r="283" spans="1:12">
      <c r="A283" s="1225"/>
      <c r="B283" s="1216"/>
      <c r="C283" s="1172"/>
      <c r="D283" s="1172"/>
      <c r="E283" s="1101"/>
      <c r="F283" s="1101"/>
      <c r="J283" s="1197"/>
      <c r="L283" s="1193"/>
    </row>
    <row r="284" spans="1:12">
      <c r="A284" s="1220" t="s">
        <v>2252</v>
      </c>
      <c r="B284" s="1216" t="s">
        <v>2253</v>
      </c>
      <c r="C284" s="1172"/>
      <c r="D284" s="1172"/>
      <c r="E284" s="1101"/>
      <c r="F284" s="1101"/>
      <c r="J284" s="1197"/>
      <c r="L284" s="1193"/>
    </row>
    <row r="285" spans="1:12" ht="34.5">
      <c r="A285" s="1220"/>
      <c r="B285" s="1219" t="s">
        <v>2254</v>
      </c>
      <c r="C285" s="1172" t="s">
        <v>5</v>
      </c>
      <c r="D285" s="1221">
        <v>1</v>
      </c>
      <c r="E285" s="1101"/>
      <c r="F285" s="1101">
        <f t="shared" ref="F285:F294" si="0">D285*E285</f>
        <v>0</v>
      </c>
      <c r="J285" s="1197"/>
      <c r="L285" s="1193"/>
    </row>
    <row r="286" spans="1:12" ht="46">
      <c r="A286" s="1220"/>
      <c r="B286" s="1219" t="s">
        <v>2255</v>
      </c>
      <c r="C286" s="1172" t="s">
        <v>5</v>
      </c>
      <c r="D286" s="1221">
        <v>1</v>
      </c>
      <c r="E286" s="1101"/>
      <c r="F286" s="1101">
        <f t="shared" si="0"/>
        <v>0</v>
      </c>
      <c r="J286" s="1197"/>
      <c r="L286" s="1193"/>
    </row>
    <row r="287" spans="1:12">
      <c r="A287" s="1220"/>
      <c r="B287" s="1227" t="s">
        <v>2256</v>
      </c>
      <c r="C287" s="1172" t="s">
        <v>5</v>
      </c>
      <c r="D287" s="1221">
        <v>1</v>
      </c>
      <c r="E287" s="1101"/>
      <c r="F287" s="1101">
        <f t="shared" si="0"/>
        <v>0</v>
      </c>
      <c r="J287" s="1197"/>
      <c r="L287" s="1193"/>
    </row>
    <row r="288" spans="1:12">
      <c r="A288" s="1220"/>
      <c r="B288" s="1219" t="s">
        <v>2257</v>
      </c>
      <c r="C288" s="1172" t="s">
        <v>5</v>
      </c>
      <c r="D288" s="1221">
        <v>1</v>
      </c>
      <c r="E288" s="1101"/>
      <c r="F288" s="1101">
        <f t="shared" si="0"/>
        <v>0</v>
      </c>
      <c r="J288" s="1197"/>
      <c r="L288" s="1193"/>
    </row>
    <row r="289" spans="1:12" ht="23">
      <c r="A289" s="1220"/>
      <c r="B289" s="1219" t="s">
        <v>2258</v>
      </c>
      <c r="C289" s="1172" t="s">
        <v>5</v>
      </c>
      <c r="D289" s="1221">
        <v>1</v>
      </c>
      <c r="E289" s="1101"/>
      <c r="F289" s="1101">
        <f t="shared" si="0"/>
        <v>0</v>
      </c>
      <c r="J289" s="1197"/>
      <c r="L289" s="1193"/>
    </row>
    <row r="290" spans="1:12" ht="23">
      <c r="A290" s="1220"/>
      <c r="B290" s="1219" t="s">
        <v>2259</v>
      </c>
      <c r="C290" s="1172" t="s">
        <v>5</v>
      </c>
      <c r="D290" s="1221">
        <v>4</v>
      </c>
      <c r="E290" s="1101"/>
      <c r="F290" s="1101">
        <f t="shared" si="0"/>
        <v>0</v>
      </c>
      <c r="J290" s="1197"/>
      <c r="L290" s="1193"/>
    </row>
    <row r="291" spans="1:12" ht="46">
      <c r="A291" s="1220"/>
      <c r="B291" s="1219" t="s">
        <v>2260</v>
      </c>
      <c r="C291" s="1172" t="s">
        <v>5</v>
      </c>
      <c r="D291" s="1221">
        <v>4</v>
      </c>
      <c r="E291" s="1101"/>
      <c r="F291" s="1101">
        <f t="shared" si="0"/>
        <v>0</v>
      </c>
      <c r="J291" s="1197"/>
      <c r="L291" s="1193"/>
    </row>
    <row r="292" spans="1:12" ht="34.5">
      <c r="A292" s="1220"/>
      <c r="B292" s="1219" t="s">
        <v>2261</v>
      </c>
      <c r="C292" s="1172" t="s">
        <v>5</v>
      </c>
      <c r="D292" s="1221">
        <v>4</v>
      </c>
      <c r="E292" s="1101"/>
      <c r="F292" s="1101">
        <f t="shared" si="0"/>
        <v>0</v>
      </c>
      <c r="J292" s="1197"/>
      <c r="L292" s="1193"/>
    </row>
    <row r="293" spans="1:12">
      <c r="A293" s="1220"/>
      <c r="B293" s="1219" t="s">
        <v>2262</v>
      </c>
      <c r="C293" s="1172" t="s">
        <v>5</v>
      </c>
      <c r="D293" s="1221">
        <v>1</v>
      </c>
      <c r="E293" s="1101"/>
      <c r="F293" s="1101">
        <f t="shared" si="0"/>
        <v>0</v>
      </c>
      <c r="J293" s="1197"/>
      <c r="L293" s="1193"/>
    </row>
    <row r="294" spans="1:12" ht="34.5">
      <c r="A294" s="1220"/>
      <c r="B294" s="1219" t="s">
        <v>2263</v>
      </c>
      <c r="C294" s="1172" t="s">
        <v>5</v>
      </c>
      <c r="D294" s="1221">
        <v>1</v>
      </c>
      <c r="E294" s="1101"/>
      <c r="F294" s="1101">
        <f t="shared" si="0"/>
        <v>0</v>
      </c>
      <c r="J294" s="1197"/>
      <c r="L294" s="1193"/>
    </row>
    <row r="295" spans="1:12">
      <c r="A295" s="1220"/>
      <c r="B295" s="1219"/>
      <c r="C295" s="1172"/>
      <c r="D295" s="1221"/>
      <c r="E295" s="1101"/>
      <c r="F295" s="1101"/>
      <c r="J295" s="1197"/>
      <c r="L295" s="1193"/>
    </row>
    <row r="296" spans="1:12" ht="34.5">
      <c r="A296" s="1228" t="s">
        <v>2252</v>
      </c>
      <c r="B296" s="1216" t="s">
        <v>2264</v>
      </c>
      <c r="C296" s="1229"/>
      <c r="D296" s="1230"/>
      <c r="E296" s="1101"/>
      <c r="F296" s="1101"/>
      <c r="J296" s="1197"/>
      <c r="L296" s="1193"/>
    </row>
    <row r="297" spans="1:12">
      <c r="A297" s="1231"/>
      <c r="B297" s="1232"/>
      <c r="C297" s="1229"/>
      <c r="D297" s="1230"/>
      <c r="E297" s="1101"/>
      <c r="F297" s="1101"/>
      <c r="J297" s="1197"/>
      <c r="L297" s="1193"/>
    </row>
    <row r="298" spans="1:12" ht="34.5">
      <c r="A298" s="1231"/>
      <c r="B298" s="1219" t="s">
        <v>2265</v>
      </c>
      <c r="C298" s="1172" t="s">
        <v>5</v>
      </c>
      <c r="D298" s="1221">
        <v>1</v>
      </c>
      <c r="E298" s="1101"/>
      <c r="F298" s="1101">
        <f t="shared" ref="F298:F300" si="1">D298*E298</f>
        <v>0</v>
      </c>
      <c r="J298" s="1197"/>
      <c r="L298" s="1193"/>
    </row>
    <row r="299" spans="1:12" ht="34.5">
      <c r="A299" s="1231"/>
      <c r="B299" s="1219" t="s">
        <v>2266</v>
      </c>
      <c r="C299" s="1172" t="s">
        <v>5</v>
      </c>
      <c r="D299" s="1221">
        <v>1</v>
      </c>
      <c r="E299" s="1101"/>
      <c r="F299" s="1101">
        <f t="shared" si="1"/>
        <v>0</v>
      </c>
      <c r="J299" s="1197"/>
      <c r="L299" s="1193"/>
    </row>
    <row r="300" spans="1:12">
      <c r="A300" s="1231"/>
      <c r="B300" s="1219" t="s">
        <v>2267</v>
      </c>
      <c r="C300" s="1172" t="s">
        <v>5</v>
      </c>
      <c r="D300" s="1221">
        <v>1</v>
      </c>
      <c r="E300" s="1101"/>
      <c r="F300" s="1101">
        <f t="shared" si="1"/>
        <v>0</v>
      </c>
      <c r="J300" s="1197"/>
      <c r="L300" s="1193"/>
    </row>
    <row r="301" spans="1:12">
      <c r="A301" s="1222"/>
      <c r="B301" s="1223"/>
      <c r="C301" s="1212"/>
      <c r="D301" s="1224"/>
      <c r="E301" s="1101"/>
      <c r="F301" s="1101"/>
      <c r="J301" s="1197"/>
      <c r="L301" s="1193"/>
    </row>
    <row r="302" spans="1:12">
      <c r="A302" s="1220"/>
      <c r="B302" s="1216" t="s">
        <v>2248</v>
      </c>
      <c r="C302" s="1172"/>
      <c r="D302" s="1221"/>
      <c r="E302" s="1101"/>
      <c r="F302" s="1101">
        <f>SUM(F285:F301)</f>
        <v>0</v>
      </c>
      <c r="J302" s="1197"/>
      <c r="L302" s="1193"/>
    </row>
    <row r="303" spans="1:12">
      <c r="A303" s="1220"/>
      <c r="B303" s="1216"/>
      <c r="C303" s="1172"/>
      <c r="D303" s="1172"/>
      <c r="E303" s="1101"/>
      <c r="F303" s="1101"/>
      <c r="J303" s="1197"/>
      <c r="L303" s="1193"/>
    </row>
    <row r="304" spans="1:12">
      <c r="A304" s="1226" t="s">
        <v>2268</v>
      </c>
      <c r="B304" s="1216" t="s">
        <v>2269</v>
      </c>
      <c r="C304" s="1172"/>
      <c r="D304" s="1172"/>
      <c r="E304" s="1101"/>
      <c r="F304" s="1101"/>
      <c r="J304" s="1197"/>
      <c r="L304" s="1193"/>
    </row>
    <row r="305" spans="1:12">
      <c r="A305" s="1220"/>
      <c r="B305" s="1219" t="s">
        <v>2270</v>
      </c>
      <c r="C305" s="1172"/>
      <c r="D305" s="1172"/>
      <c r="E305" s="1101"/>
      <c r="F305" s="1101"/>
      <c r="J305" s="1197"/>
      <c r="L305" s="1193"/>
    </row>
    <row r="306" spans="1:12">
      <c r="A306" s="1220"/>
      <c r="B306" s="1216"/>
      <c r="C306" s="1172"/>
      <c r="D306" s="1172"/>
      <c r="E306" s="1101"/>
      <c r="F306" s="1101"/>
      <c r="J306" s="1197"/>
      <c r="L306" s="1193"/>
    </row>
    <row r="307" spans="1:12">
      <c r="A307" s="1226" t="s">
        <v>2271</v>
      </c>
      <c r="B307" s="1216" t="s">
        <v>2272</v>
      </c>
      <c r="C307" s="1172"/>
      <c r="D307" s="1221"/>
      <c r="E307" s="1101"/>
      <c r="F307" s="1101"/>
      <c r="J307" s="1197"/>
      <c r="L307" s="1193"/>
    </row>
    <row r="308" spans="1:12" ht="34.5">
      <c r="A308" s="1220"/>
      <c r="B308" s="1216" t="s">
        <v>2273</v>
      </c>
      <c r="C308" s="1172" t="s">
        <v>5</v>
      </c>
      <c r="D308" s="1172">
        <v>1</v>
      </c>
      <c r="E308" s="1101"/>
      <c r="F308" s="1101">
        <f>D308*E308</f>
        <v>0</v>
      </c>
      <c r="J308" s="1197"/>
      <c r="L308" s="1193"/>
    </row>
    <row r="309" spans="1:12" ht="23">
      <c r="A309" s="1220"/>
      <c r="B309" s="1219" t="s">
        <v>2274</v>
      </c>
      <c r="C309" s="1172"/>
      <c r="D309" s="1172"/>
      <c r="E309" s="1101"/>
      <c r="F309" s="1101"/>
      <c r="J309" s="1197"/>
      <c r="L309" s="1193"/>
    </row>
    <row r="310" spans="1:12" ht="57.5">
      <c r="A310" s="1220"/>
      <c r="B310" s="1219" t="s">
        <v>2275</v>
      </c>
      <c r="C310" s="1172"/>
      <c r="D310" s="1172"/>
      <c r="E310" s="1101"/>
      <c r="F310" s="1101"/>
      <c r="J310" s="1197"/>
      <c r="L310" s="1193"/>
    </row>
    <row r="311" spans="1:12" ht="23">
      <c r="A311" s="1220"/>
      <c r="B311" s="1219" t="s">
        <v>2276</v>
      </c>
      <c r="C311" s="1172"/>
      <c r="D311" s="1172"/>
      <c r="E311" s="1101"/>
      <c r="F311" s="1101"/>
      <c r="J311" s="1197"/>
      <c r="L311" s="1193"/>
    </row>
    <row r="312" spans="1:12" ht="23">
      <c r="A312" s="1220"/>
      <c r="B312" s="1219" t="s">
        <v>2277</v>
      </c>
      <c r="C312" s="1172"/>
      <c r="D312" s="1172"/>
      <c r="E312" s="1101"/>
      <c r="F312" s="1101"/>
      <c r="J312" s="1197"/>
      <c r="L312" s="1193"/>
    </row>
    <row r="313" spans="1:12">
      <c r="A313" s="1220"/>
      <c r="B313" s="1219" t="s">
        <v>2278</v>
      </c>
      <c r="C313" s="1172"/>
      <c r="D313" s="1172"/>
      <c r="E313" s="1101"/>
      <c r="F313" s="1101"/>
      <c r="J313" s="1197"/>
      <c r="L313" s="1193"/>
    </row>
    <row r="314" spans="1:12">
      <c r="A314" s="1225"/>
      <c r="B314" s="1219" t="s">
        <v>2279</v>
      </c>
      <c r="C314" s="1172"/>
      <c r="D314" s="1172"/>
      <c r="E314" s="1101"/>
      <c r="F314" s="1101"/>
      <c r="J314" s="1197"/>
      <c r="L314" s="1193"/>
    </row>
    <row r="315" spans="1:12">
      <c r="A315" s="1222"/>
      <c r="B315" s="1223"/>
      <c r="C315" s="1212"/>
      <c r="D315" s="1212"/>
      <c r="E315" s="1101"/>
      <c r="F315" s="1101"/>
      <c r="J315" s="1197"/>
      <c r="L315" s="1193"/>
    </row>
    <row r="316" spans="1:12">
      <c r="A316" s="1220"/>
      <c r="B316" s="1216" t="s">
        <v>2248</v>
      </c>
      <c r="C316" s="1077"/>
      <c r="D316" s="1077"/>
      <c r="F316" s="1215">
        <f>SUM(F308:F315)</f>
        <v>0</v>
      </c>
      <c r="J316" s="1197"/>
      <c r="L316" s="1193"/>
    </row>
    <row r="317" spans="1:12">
      <c r="A317" s="1225"/>
      <c r="B317" s="1143"/>
      <c r="C317" s="1172"/>
      <c r="D317" s="1172"/>
      <c r="E317" s="1101"/>
      <c r="F317" s="1101"/>
      <c r="J317" s="1197"/>
      <c r="L317" s="1193"/>
    </row>
    <row r="318" spans="1:12">
      <c r="A318" s="1226" t="s">
        <v>2280</v>
      </c>
      <c r="B318" s="1216" t="s">
        <v>2281</v>
      </c>
      <c r="C318" s="1172"/>
      <c r="D318" s="1172"/>
      <c r="E318" s="1101"/>
      <c r="F318" s="1101"/>
      <c r="J318" s="1197"/>
      <c r="L318" s="1193"/>
    </row>
    <row r="319" spans="1:12">
      <c r="A319" s="1220"/>
      <c r="B319" s="1216"/>
      <c r="C319" s="1172"/>
      <c r="D319" s="1172"/>
      <c r="E319" s="1101"/>
      <c r="F319" s="1101"/>
      <c r="J319" s="1197"/>
      <c r="L319" s="1193"/>
    </row>
    <row r="320" spans="1:12">
      <c r="A320" s="1220"/>
      <c r="B320" s="1219" t="s">
        <v>2282</v>
      </c>
      <c r="C320" s="1172"/>
      <c r="D320" s="1221"/>
      <c r="E320" s="1101"/>
      <c r="F320" s="1101"/>
      <c r="J320" s="1197"/>
      <c r="L320" s="1193"/>
    </row>
    <row r="321" spans="1:12">
      <c r="A321" s="1220" t="s">
        <v>2283</v>
      </c>
      <c r="B321" s="1216" t="s">
        <v>2284</v>
      </c>
      <c r="C321" s="1172" t="s">
        <v>2285</v>
      </c>
      <c r="D321" s="1221">
        <v>1</v>
      </c>
      <c r="E321" s="1101"/>
      <c r="F321" s="1101">
        <f>D321*E321</f>
        <v>0</v>
      </c>
      <c r="J321" s="1197"/>
      <c r="L321" s="1193"/>
    </row>
    <row r="322" spans="1:12">
      <c r="A322" s="1220"/>
      <c r="B322" s="1219" t="s">
        <v>2286</v>
      </c>
      <c r="C322" s="1172"/>
      <c r="D322" s="1172"/>
      <c r="E322" s="1101"/>
      <c r="F322" s="1101"/>
      <c r="J322" s="1197"/>
      <c r="L322" s="1193"/>
    </row>
    <row r="323" spans="1:12">
      <c r="A323" s="1220"/>
      <c r="B323" s="1219" t="s">
        <v>2287</v>
      </c>
      <c r="C323" s="1172"/>
      <c r="D323" s="1172"/>
      <c r="E323" s="1101"/>
      <c r="F323" s="1101"/>
      <c r="J323" s="1197"/>
      <c r="L323" s="1193"/>
    </row>
    <row r="324" spans="1:12">
      <c r="A324" s="1220"/>
      <c r="B324" s="1219" t="s">
        <v>2288</v>
      </c>
      <c r="C324" s="1172"/>
      <c r="D324" s="1172"/>
      <c r="E324" s="1101"/>
      <c r="F324" s="1101"/>
      <c r="J324" s="1197"/>
      <c r="L324" s="1193"/>
    </row>
    <row r="325" spans="1:12">
      <c r="A325" s="1220"/>
      <c r="B325" s="1219" t="s">
        <v>2289</v>
      </c>
      <c r="C325" s="1172"/>
      <c r="D325" s="1172"/>
      <c r="E325" s="1101"/>
      <c r="F325" s="1101"/>
      <c r="J325" s="1197"/>
      <c r="L325" s="1193"/>
    </row>
    <row r="326" spans="1:12">
      <c r="A326" s="1220"/>
      <c r="B326" s="1219" t="s">
        <v>2290</v>
      </c>
      <c r="C326" s="1172"/>
      <c r="D326" s="1172"/>
      <c r="E326" s="1101"/>
      <c r="F326" s="1101"/>
      <c r="J326" s="1197"/>
      <c r="L326" s="1193"/>
    </row>
    <row r="327" spans="1:12">
      <c r="A327" s="1220"/>
      <c r="B327" s="1219" t="s">
        <v>2291</v>
      </c>
      <c r="C327" s="1172"/>
      <c r="D327" s="1172"/>
      <c r="E327" s="1101"/>
      <c r="F327" s="1101"/>
      <c r="J327" s="1197"/>
      <c r="L327" s="1193"/>
    </row>
    <row r="328" spans="1:12">
      <c r="A328" s="1220"/>
      <c r="B328" s="1219" t="s">
        <v>2292</v>
      </c>
      <c r="C328" s="1221"/>
      <c r="D328" s="1221"/>
      <c r="E328" s="1101"/>
      <c r="F328" s="1101"/>
      <c r="J328" s="1197"/>
      <c r="L328" s="1193"/>
    </row>
    <row r="329" spans="1:12">
      <c r="A329" s="1220"/>
      <c r="B329" s="1219" t="s">
        <v>2293</v>
      </c>
      <c r="C329" s="1221"/>
      <c r="D329" s="1221"/>
      <c r="E329" s="1101"/>
      <c r="F329" s="1101"/>
      <c r="J329" s="1197"/>
      <c r="L329" s="1193"/>
    </row>
    <row r="330" spans="1:12">
      <c r="A330" s="1220"/>
      <c r="B330" s="1219" t="s">
        <v>2294</v>
      </c>
      <c r="C330" s="1221"/>
      <c r="D330" s="1221"/>
      <c r="E330" s="1101"/>
      <c r="F330" s="1101"/>
      <c r="J330" s="1197"/>
      <c r="L330" s="1193"/>
    </row>
    <row r="331" spans="1:12">
      <c r="A331" s="1220"/>
      <c r="B331" s="1219" t="s">
        <v>2295</v>
      </c>
      <c r="C331" s="1221"/>
      <c r="D331" s="1221"/>
      <c r="E331" s="1101"/>
      <c r="F331" s="1101"/>
      <c r="J331" s="1197"/>
      <c r="L331" s="1193"/>
    </row>
    <row r="332" spans="1:12">
      <c r="A332" s="1220"/>
      <c r="B332" s="1219" t="s">
        <v>2296</v>
      </c>
      <c r="C332" s="1221"/>
      <c r="D332" s="1221"/>
      <c r="E332" s="1101"/>
      <c r="F332" s="1101"/>
      <c r="J332" s="1197"/>
      <c r="L332" s="1193"/>
    </row>
    <row r="333" spans="1:12">
      <c r="A333" s="1220"/>
      <c r="B333" s="1219" t="s">
        <v>2297</v>
      </c>
      <c r="C333" s="1221"/>
      <c r="D333" s="1221"/>
      <c r="E333" s="1101"/>
      <c r="F333" s="1101"/>
      <c r="J333" s="1197"/>
      <c r="L333" s="1193"/>
    </row>
    <row r="334" spans="1:12">
      <c r="A334" s="1220"/>
      <c r="B334" s="1219" t="s">
        <v>2298</v>
      </c>
      <c r="C334" s="1221"/>
      <c r="D334" s="1221"/>
      <c r="E334" s="1101"/>
      <c r="F334" s="1101"/>
      <c r="J334" s="1197"/>
      <c r="L334" s="1193"/>
    </row>
    <row r="335" spans="1:12">
      <c r="A335" s="1220" t="s">
        <v>2299</v>
      </c>
      <c r="B335" s="1216" t="s">
        <v>2300</v>
      </c>
      <c r="C335" s="1172" t="s">
        <v>2285</v>
      </c>
      <c r="D335" s="1221">
        <v>1</v>
      </c>
      <c r="E335" s="1101"/>
      <c r="F335" s="1101">
        <f>D335*E335</f>
        <v>0</v>
      </c>
      <c r="J335" s="1197"/>
      <c r="L335" s="1193"/>
    </row>
    <row r="336" spans="1:12">
      <c r="A336" s="1220"/>
      <c r="B336" s="1219" t="s">
        <v>2301</v>
      </c>
      <c r="C336" s="1221"/>
      <c r="D336" s="1221"/>
      <c r="E336" s="1101"/>
      <c r="F336" s="1101"/>
      <c r="J336" s="1197"/>
      <c r="L336" s="1193"/>
    </row>
    <row r="337" spans="1:12">
      <c r="A337" s="1220"/>
      <c r="B337" s="1219" t="s">
        <v>2302</v>
      </c>
      <c r="C337" s="1221"/>
      <c r="D337" s="1221"/>
      <c r="E337" s="1101"/>
      <c r="F337" s="1101"/>
      <c r="J337" s="1197"/>
      <c r="L337" s="1193"/>
    </row>
    <row r="338" spans="1:12">
      <c r="A338" s="1220"/>
      <c r="B338" s="1219" t="s">
        <v>2303</v>
      </c>
      <c r="C338" s="1221"/>
      <c r="D338" s="1221"/>
      <c r="E338" s="1101"/>
      <c r="F338" s="1101"/>
      <c r="J338" s="1197"/>
      <c r="L338" s="1193"/>
    </row>
    <row r="339" spans="1:12">
      <c r="A339" s="1220"/>
      <c r="B339" s="1219" t="s">
        <v>2304</v>
      </c>
      <c r="C339" s="1221"/>
      <c r="D339" s="1221"/>
      <c r="E339" s="1101"/>
      <c r="F339" s="1101"/>
      <c r="J339" s="1197"/>
      <c r="L339" s="1193"/>
    </row>
    <row r="340" spans="1:12">
      <c r="A340" s="1220"/>
      <c r="B340" s="1219" t="s">
        <v>2305</v>
      </c>
      <c r="C340" s="1221"/>
      <c r="D340" s="1221"/>
      <c r="E340" s="1101"/>
      <c r="F340" s="1101"/>
      <c r="J340" s="1197"/>
      <c r="L340" s="1193"/>
    </row>
    <row r="341" spans="1:12">
      <c r="A341" s="1220"/>
      <c r="B341" s="1219" t="s">
        <v>2306</v>
      </c>
      <c r="C341" s="1221"/>
      <c r="D341" s="1221"/>
      <c r="E341" s="1101"/>
      <c r="F341" s="1101"/>
      <c r="J341" s="1197"/>
      <c r="L341" s="1193"/>
    </row>
    <row r="342" spans="1:12">
      <c r="A342" s="1220"/>
      <c r="B342" s="1219" t="s">
        <v>2307</v>
      </c>
      <c r="C342" s="1221"/>
      <c r="D342" s="1221"/>
      <c r="E342" s="1101"/>
      <c r="F342" s="1101"/>
      <c r="J342" s="1197"/>
      <c r="L342" s="1193"/>
    </row>
    <row r="343" spans="1:12">
      <c r="A343" s="1220"/>
      <c r="B343" s="1219" t="s">
        <v>2308</v>
      </c>
      <c r="C343" s="1221"/>
      <c r="D343" s="1221"/>
      <c r="E343" s="1101"/>
      <c r="F343" s="1101"/>
      <c r="J343" s="1197"/>
      <c r="L343" s="1193"/>
    </row>
    <row r="344" spans="1:12">
      <c r="A344" s="1220"/>
      <c r="B344" s="1219" t="s">
        <v>2309</v>
      </c>
      <c r="C344" s="1221"/>
      <c r="D344" s="1221"/>
      <c r="E344" s="1101"/>
      <c r="F344" s="1101"/>
      <c r="J344" s="1197"/>
      <c r="L344" s="1193"/>
    </row>
    <row r="345" spans="1:12">
      <c r="A345" s="1220"/>
      <c r="B345" s="1219" t="s">
        <v>2310</v>
      </c>
      <c r="C345" s="1221"/>
      <c r="D345" s="1221"/>
      <c r="E345" s="1101"/>
      <c r="F345" s="1101"/>
      <c r="J345" s="1197"/>
      <c r="L345" s="1193"/>
    </row>
    <row r="346" spans="1:12">
      <c r="A346" s="1220"/>
      <c r="B346" s="1219" t="s">
        <v>2311</v>
      </c>
      <c r="C346" s="1221"/>
      <c r="D346" s="1221"/>
      <c r="E346" s="1101"/>
      <c r="F346" s="1101"/>
      <c r="J346" s="1197"/>
      <c r="L346" s="1193"/>
    </row>
    <row r="347" spans="1:12">
      <c r="A347" s="1220"/>
      <c r="B347" s="1219" t="s">
        <v>2312</v>
      </c>
      <c r="C347" s="1221"/>
      <c r="D347" s="1221"/>
      <c r="E347" s="1101"/>
      <c r="F347" s="1101"/>
      <c r="J347" s="1197"/>
      <c r="L347" s="1193"/>
    </row>
    <row r="348" spans="1:12">
      <c r="A348" s="1220"/>
      <c r="B348" s="1219"/>
      <c r="C348" s="1221"/>
      <c r="D348" s="1221"/>
      <c r="E348" s="1101"/>
      <c r="F348" s="1101"/>
      <c r="J348" s="1197"/>
      <c r="L348" s="1193"/>
    </row>
    <row r="349" spans="1:12">
      <c r="A349" s="1222"/>
      <c r="B349" s="1223"/>
      <c r="C349" s="1212"/>
      <c r="D349" s="1212"/>
      <c r="E349" s="1101"/>
      <c r="F349" s="1101"/>
      <c r="J349" s="1197"/>
      <c r="L349" s="1193"/>
    </row>
    <row r="350" spans="1:12">
      <c r="A350" s="1220"/>
      <c r="B350" s="1216" t="s">
        <v>2248</v>
      </c>
      <c r="C350" s="1172"/>
      <c r="D350" s="1172"/>
      <c r="E350" s="1101"/>
      <c r="F350" s="1101">
        <f>SUM(F321:F349)</f>
        <v>0</v>
      </c>
      <c r="J350" s="1197"/>
      <c r="L350" s="1193"/>
    </row>
    <row r="351" spans="1:12">
      <c r="A351" s="1220"/>
      <c r="B351" s="1216"/>
      <c r="C351" s="1221"/>
      <c r="D351" s="1221"/>
      <c r="E351" s="1101"/>
      <c r="F351" s="1101"/>
      <c r="J351" s="1197"/>
      <c r="L351" s="1193"/>
    </row>
    <row r="352" spans="1:12">
      <c r="A352" s="1233" t="s">
        <v>2313</v>
      </c>
      <c r="B352" s="1216" t="s">
        <v>2314</v>
      </c>
      <c r="C352" s="1217"/>
      <c r="D352" s="1217"/>
      <c r="E352" s="1101"/>
      <c r="F352" s="1101"/>
      <c r="J352" s="1197"/>
      <c r="L352" s="1193"/>
    </row>
    <row r="353" spans="1:12">
      <c r="A353" s="1234"/>
      <c r="B353" s="1219"/>
      <c r="C353" s="1217"/>
      <c r="D353" s="1217"/>
      <c r="E353" s="1101"/>
      <c r="F353" s="1101"/>
      <c r="J353" s="1197"/>
      <c r="L353" s="1193"/>
    </row>
    <row r="354" spans="1:12" ht="115">
      <c r="A354" s="1234"/>
      <c r="B354" s="1235" t="s">
        <v>2315</v>
      </c>
      <c r="C354" s="1217" t="s">
        <v>2285</v>
      </c>
      <c r="D354" s="1217">
        <v>1</v>
      </c>
      <c r="E354" s="1101"/>
      <c r="F354" s="1101">
        <f>D354*E354</f>
        <v>0</v>
      </c>
      <c r="J354" s="1197"/>
      <c r="L354" s="1193"/>
    </row>
    <row r="355" spans="1:12" ht="146.25" customHeight="1">
      <c r="A355" s="1234"/>
      <c r="B355" s="1235" t="s">
        <v>2316</v>
      </c>
      <c r="C355" s="1217" t="s">
        <v>2285</v>
      </c>
      <c r="D355" s="1217">
        <v>1</v>
      </c>
      <c r="E355" s="1101"/>
      <c r="F355" s="1101">
        <f>D355*E355</f>
        <v>0</v>
      </c>
      <c r="J355" s="1197"/>
      <c r="L355" s="1193"/>
    </row>
    <row r="356" spans="1:12">
      <c r="A356" s="1234"/>
      <c r="B356" s="1219" t="s">
        <v>2248</v>
      </c>
      <c r="C356" s="1236"/>
      <c r="D356" s="1217"/>
      <c r="E356" s="1101"/>
      <c r="F356" s="1101">
        <f>SUM(F354:F355)</f>
        <v>0</v>
      </c>
      <c r="J356" s="1197"/>
      <c r="L356" s="1193"/>
    </row>
    <row r="357" spans="1:12" ht="12.5">
      <c r="A357" s="1151"/>
      <c r="C357" s="1198"/>
      <c r="D357" s="1198"/>
      <c r="E357" s="1101"/>
      <c r="F357" s="1101"/>
      <c r="J357" s="1197"/>
      <c r="L357" s="1193"/>
    </row>
    <row r="358" spans="1:12" ht="12.5">
      <c r="A358" s="1199" t="s">
        <v>2227</v>
      </c>
      <c r="B358" s="1237" t="s">
        <v>2317</v>
      </c>
      <c r="C358" s="1201"/>
      <c r="D358" s="1201"/>
      <c r="E358" s="1202"/>
      <c r="F358" s="1203">
        <f>F356+F350+F316+F302+F279+F259</f>
        <v>0</v>
      </c>
      <c r="J358" s="1197"/>
      <c r="L358" s="1193"/>
    </row>
    <row r="359" spans="1:12" ht="12.5">
      <c r="A359" s="1151"/>
      <c r="C359" s="1198"/>
      <c r="D359" s="1198"/>
      <c r="E359" s="1101"/>
      <c r="F359" s="1101"/>
      <c r="J359" s="1197"/>
      <c r="L359" s="1193"/>
    </row>
    <row r="360" spans="1:12" ht="13" thickBot="1">
      <c r="A360" s="1151"/>
      <c r="C360" s="1198"/>
      <c r="D360" s="1198"/>
      <c r="E360" s="1101"/>
      <c r="F360" s="1101"/>
      <c r="J360" s="1197"/>
      <c r="L360" s="1193"/>
    </row>
    <row r="361" spans="1:12" ht="35" thickBot="1">
      <c r="A361" s="1238" t="s">
        <v>1388</v>
      </c>
      <c r="B361" s="1239" t="s">
        <v>2318</v>
      </c>
      <c r="C361" s="1240"/>
      <c r="D361" s="1240"/>
      <c r="E361" s="1241"/>
      <c r="F361" s="1242">
        <f>F358+F252</f>
        <v>0</v>
      </c>
    </row>
    <row r="362" spans="1:12">
      <c r="A362" s="1089"/>
      <c r="B362" s="1081"/>
    </row>
    <row r="363" spans="1:12">
      <c r="A363" s="1089"/>
      <c r="B363" s="1081"/>
    </row>
    <row r="364" spans="1:12">
      <c r="A364" s="1089" t="s">
        <v>1389</v>
      </c>
      <c r="B364" s="1081" t="s">
        <v>2319</v>
      </c>
      <c r="C364" s="1082"/>
      <c r="D364" s="1082"/>
      <c r="E364" s="1088"/>
      <c r="F364" s="1088"/>
    </row>
    <row r="365" spans="1:12">
      <c r="A365" s="1080"/>
      <c r="B365" s="1081"/>
      <c r="C365" s="1082"/>
      <c r="D365" s="1082"/>
      <c r="E365" s="1088"/>
      <c r="F365" s="1088"/>
    </row>
    <row r="366" spans="1:12" ht="23">
      <c r="A366" s="1090" t="s">
        <v>2320</v>
      </c>
      <c r="B366" s="1091" t="s">
        <v>2027</v>
      </c>
      <c r="C366" s="1092"/>
      <c r="D366" s="1093"/>
      <c r="E366" s="1094"/>
      <c r="F366" s="1095"/>
    </row>
    <row r="367" spans="1:12" ht="14.5">
      <c r="A367" s="1090"/>
      <c r="B367" s="1096"/>
      <c r="C367" s="1092"/>
      <c r="D367" s="1093"/>
      <c r="E367" s="1094"/>
      <c r="F367" s="1095"/>
    </row>
    <row r="368" spans="1:12" ht="129" customHeight="1">
      <c r="A368" s="1097" t="s">
        <v>2321</v>
      </c>
      <c r="B368" s="1098" t="s">
        <v>2029</v>
      </c>
      <c r="C368" s="1099"/>
      <c r="D368" s="1100"/>
      <c r="E368" s="1101"/>
      <c r="F368" s="1102"/>
    </row>
    <row r="369" spans="1:6" ht="12.5">
      <c r="A369" s="1097"/>
      <c r="B369" s="1098"/>
      <c r="C369" s="1099"/>
      <c r="D369" s="1100"/>
      <c r="E369" s="1101"/>
      <c r="F369" s="1102"/>
    </row>
    <row r="370" spans="1:6" ht="12.5">
      <c r="A370" s="1097"/>
      <c r="B370" s="1103" t="s">
        <v>2030</v>
      </c>
      <c r="C370" s="1099"/>
      <c r="D370" s="1100"/>
      <c r="E370" s="1101"/>
      <c r="F370" s="1102"/>
    </row>
    <row r="371" spans="1:6" ht="13.5" customHeight="1">
      <c r="A371" s="1097"/>
      <c r="B371" s="1104" t="s">
        <v>2031</v>
      </c>
      <c r="C371" s="1099"/>
      <c r="D371" s="1100"/>
      <c r="E371" s="1101"/>
      <c r="F371" s="1102"/>
    </row>
    <row r="372" spans="1:6" ht="13.5" customHeight="1">
      <c r="A372" s="1097"/>
      <c r="B372" s="1104" t="s">
        <v>2032</v>
      </c>
      <c r="C372" s="1099"/>
      <c r="D372" s="1100"/>
      <c r="E372" s="1101"/>
      <c r="F372" s="1102"/>
    </row>
    <row r="373" spans="1:6" ht="13.5" customHeight="1">
      <c r="A373" s="1097"/>
      <c r="B373" s="1104" t="s">
        <v>2033</v>
      </c>
      <c r="C373" s="1099"/>
      <c r="D373" s="1100"/>
      <c r="E373" s="1101"/>
      <c r="F373" s="1102"/>
    </row>
    <row r="374" spans="1:6" ht="13.5" customHeight="1">
      <c r="A374" s="1097"/>
      <c r="B374" s="1104" t="s">
        <v>2034</v>
      </c>
      <c r="C374" s="1099"/>
      <c r="D374" s="1100"/>
      <c r="E374" s="1101"/>
      <c r="F374" s="1102"/>
    </row>
    <row r="375" spans="1:6" ht="13.5" customHeight="1">
      <c r="A375" s="1097"/>
      <c r="B375" s="1104" t="s">
        <v>2035</v>
      </c>
      <c r="C375" s="1099"/>
      <c r="D375" s="1100"/>
      <c r="E375" s="1101"/>
      <c r="F375" s="1102"/>
    </row>
    <row r="376" spans="1:6" ht="13.5" customHeight="1">
      <c r="A376" s="1097"/>
      <c r="B376" s="1104" t="s">
        <v>2036</v>
      </c>
      <c r="C376" s="1099"/>
      <c r="D376" s="1100"/>
      <c r="E376" s="1101"/>
      <c r="F376" s="1102"/>
    </row>
    <row r="377" spans="1:6" ht="13.5" customHeight="1">
      <c r="A377" s="1097"/>
      <c r="B377" s="1104" t="s">
        <v>2037</v>
      </c>
      <c r="C377" s="1099"/>
      <c r="D377" s="1100"/>
      <c r="E377" s="1101"/>
      <c r="F377" s="1102"/>
    </row>
    <row r="378" spans="1:6" ht="13.5" customHeight="1">
      <c r="A378" s="1097"/>
      <c r="B378" s="1104" t="s">
        <v>2038</v>
      </c>
      <c r="C378" s="1099"/>
      <c r="D378" s="1100"/>
      <c r="E378" s="1101"/>
      <c r="F378" s="1102"/>
    </row>
    <row r="379" spans="1:6" ht="13.5" customHeight="1">
      <c r="A379" s="1097"/>
      <c r="B379" s="1104" t="s">
        <v>2039</v>
      </c>
      <c r="C379" s="1099"/>
      <c r="D379" s="1100"/>
      <c r="E379" s="1101"/>
      <c r="F379" s="1102"/>
    </row>
    <row r="380" spans="1:6" ht="12.5">
      <c r="A380" s="1097"/>
      <c r="B380" s="1104" t="s">
        <v>2040</v>
      </c>
      <c r="C380" s="1099"/>
      <c r="D380" s="1100"/>
      <c r="E380" s="1101"/>
      <c r="F380" s="1102"/>
    </row>
    <row r="381" spans="1:6" ht="12.5">
      <c r="A381" s="1097"/>
      <c r="B381" s="1104" t="s">
        <v>2041</v>
      </c>
      <c r="C381" s="1099"/>
      <c r="D381" s="1100"/>
      <c r="E381" s="1101"/>
      <c r="F381" s="1102"/>
    </row>
    <row r="382" spans="1:6" ht="12.5">
      <c r="A382" s="1097"/>
      <c r="B382" s="1104" t="s">
        <v>2042</v>
      </c>
      <c r="C382" s="1099"/>
      <c r="D382" s="1100"/>
      <c r="E382" s="1101"/>
      <c r="F382" s="1102"/>
    </row>
    <row r="383" spans="1:6" ht="12.5">
      <c r="A383" s="1097"/>
      <c r="B383" s="1104" t="s">
        <v>2043</v>
      </c>
      <c r="C383" s="1099"/>
      <c r="D383" s="1100"/>
      <c r="E383" s="1101"/>
      <c r="F383" s="1102"/>
    </row>
    <row r="384" spans="1:6" ht="13.5" customHeight="1">
      <c r="A384" s="1097"/>
      <c r="B384" s="1104" t="s">
        <v>2044</v>
      </c>
      <c r="C384" s="1099"/>
      <c r="D384" s="1100"/>
      <c r="E384" s="1101"/>
      <c r="F384" s="1102"/>
    </row>
    <row r="385" spans="1:6" ht="13.5" customHeight="1">
      <c r="A385" s="1097"/>
      <c r="B385" s="1104" t="s">
        <v>2045</v>
      </c>
      <c r="C385" s="1099"/>
      <c r="D385" s="1100"/>
      <c r="E385" s="1101"/>
      <c r="F385" s="1102"/>
    </row>
    <row r="386" spans="1:6" ht="13.5" customHeight="1">
      <c r="A386" s="1097"/>
      <c r="B386" s="1104" t="s">
        <v>2046</v>
      </c>
      <c r="C386" s="1099"/>
      <c r="D386" s="1100"/>
      <c r="E386" s="1101"/>
      <c r="F386" s="1102"/>
    </row>
    <row r="387" spans="1:6" ht="13.5" customHeight="1">
      <c r="A387" s="1097"/>
      <c r="B387" s="1104" t="s">
        <v>2047</v>
      </c>
      <c r="C387" s="1099"/>
      <c r="D387" s="1100"/>
      <c r="E387" s="1101"/>
      <c r="F387" s="1102"/>
    </row>
    <row r="388" spans="1:6" ht="13.5" customHeight="1">
      <c r="A388" s="1097"/>
      <c r="B388" s="1104" t="s">
        <v>2048</v>
      </c>
      <c r="C388" s="1099"/>
      <c r="D388" s="1100"/>
      <c r="E388" s="1101"/>
      <c r="F388" s="1102"/>
    </row>
    <row r="389" spans="1:6" ht="13.5" customHeight="1">
      <c r="A389" s="1097"/>
      <c r="B389" s="1104" t="s">
        <v>2049</v>
      </c>
      <c r="C389" s="1099"/>
      <c r="D389" s="1100"/>
      <c r="E389" s="1101"/>
      <c r="F389" s="1102"/>
    </row>
    <row r="390" spans="1:6" ht="13.5" customHeight="1">
      <c r="A390" s="1097"/>
      <c r="B390" s="1104" t="s">
        <v>2050</v>
      </c>
      <c r="C390" s="1099"/>
      <c r="D390" s="1100"/>
      <c r="E390" s="1101"/>
      <c r="F390" s="1102"/>
    </row>
    <row r="391" spans="1:6" ht="13.5" customHeight="1">
      <c r="A391" s="1097"/>
      <c r="B391" s="1104" t="s">
        <v>2051</v>
      </c>
      <c r="C391" s="1099"/>
      <c r="D391" s="1100"/>
      <c r="E391" s="1101"/>
      <c r="F391" s="1102"/>
    </row>
    <row r="392" spans="1:6" ht="13.5" customHeight="1">
      <c r="A392" s="1097"/>
      <c r="B392" s="1105"/>
      <c r="C392" s="1099"/>
      <c r="D392" s="1100"/>
      <c r="E392" s="1101"/>
      <c r="F392" s="1102"/>
    </row>
    <row r="393" spans="1:6" ht="13.5" customHeight="1">
      <c r="A393" s="1097"/>
      <c r="B393" s="1103" t="s">
        <v>2322</v>
      </c>
      <c r="C393" s="1099" t="s">
        <v>5</v>
      </c>
      <c r="D393" s="1100">
        <v>1</v>
      </c>
      <c r="E393" s="1101"/>
      <c r="F393" s="1101">
        <f>D393*E393</f>
        <v>0</v>
      </c>
    </row>
    <row r="394" spans="1:6" ht="13.5" customHeight="1">
      <c r="A394" s="1097"/>
      <c r="B394" s="1105"/>
      <c r="C394" s="1099"/>
      <c r="D394" s="1100"/>
      <c r="E394" s="1101"/>
      <c r="F394" s="1101"/>
    </row>
    <row r="395" spans="1:6" ht="13.5" customHeight="1">
      <c r="A395" s="1097" t="s">
        <v>2323</v>
      </c>
      <c r="B395" s="1106" t="s">
        <v>2054</v>
      </c>
      <c r="C395" s="1099" t="s">
        <v>183</v>
      </c>
      <c r="D395" s="1100">
        <v>1</v>
      </c>
      <c r="E395" s="1101"/>
      <c r="F395" s="1101">
        <f>D395*E395</f>
        <v>0</v>
      </c>
    </row>
    <row r="396" spans="1:6" ht="23">
      <c r="A396" s="1097"/>
      <c r="B396" s="1078" t="s">
        <v>2055</v>
      </c>
      <c r="C396" s="1099"/>
      <c r="D396" s="1100"/>
      <c r="E396" s="1101"/>
      <c r="F396" s="1101"/>
    </row>
    <row r="397" spans="1:6" ht="46">
      <c r="A397" s="1097"/>
      <c r="B397" s="1107" t="s">
        <v>2056</v>
      </c>
      <c r="C397" s="1099"/>
      <c r="D397" s="1100"/>
      <c r="E397" s="1101"/>
      <c r="F397" s="1101"/>
    </row>
    <row r="398" spans="1:6" ht="13.5" customHeight="1">
      <c r="A398" s="1097"/>
      <c r="B398" s="1078" t="s">
        <v>2057</v>
      </c>
      <c r="C398" s="1099"/>
      <c r="D398" s="1100"/>
      <c r="E398" s="1101"/>
      <c r="F398" s="1101"/>
    </row>
    <row r="399" spans="1:6" ht="13.5" customHeight="1">
      <c r="A399" s="1097"/>
      <c r="B399" s="1078" t="s">
        <v>2058</v>
      </c>
      <c r="C399" s="1099"/>
      <c r="D399" s="1100"/>
      <c r="E399" s="1101"/>
      <c r="F399" s="1101"/>
    </row>
    <row r="400" spans="1:6" ht="13.5" customHeight="1">
      <c r="A400" s="1097"/>
      <c r="B400" s="1078" t="s">
        <v>2059</v>
      </c>
      <c r="C400" s="1099"/>
      <c r="D400" s="1100"/>
      <c r="E400" s="1101"/>
      <c r="F400" s="1101"/>
    </row>
    <row r="401" spans="1:6" ht="13.5" customHeight="1">
      <c r="A401" s="1097"/>
      <c r="B401" s="1078" t="s">
        <v>2060</v>
      </c>
      <c r="C401" s="1099"/>
      <c r="D401" s="1100"/>
      <c r="E401" s="1101"/>
      <c r="F401" s="1101"/>
    </row>
    <row r="402" spans="1:6" ht="13.5" customHeight="1">
      <c r="A402" s="1097"/>
      <c r="B402" s="1108"/>
      <c r="C402" s="1099"/>
      <c r="D402" s="1100"/>
      <c r="E402" s="1101"/>
      <c r="F402" s="1101"/>
    </row>
    <row r="403" spans="1:6" ht="69">
      <c r="A403" s="1097" t="s">
        <v>2324</v>
      </c>
      <c r="B403" s="1098" t="s">
        <v>2062</v>
      </c>
      <c r="C403" s="1099"/>
      <c r="D403" s="1100"/>
      <c r="E403" s="1101"/>
      <c r="F403" s="1101"/>
    </row>
    <row r="404" spans="1:6" ht="13.5" customHeight="1">
      <c r="A404" s="1097"/>
      <c r="B404" s="1109"/>
      <c r="C404" s="1099"/>
      <c r="D404" s="1100"/>
      <c r="E404" s="1101"/>
      <c r="F404" s="1101"/>
    </row>
    <row r="405" spans="1:6" ht="13.5" customHeight="1">
      <c r="A405" s="1097"/>
      <c r="B405" s="1103" t="s">
        <v>2063</v>
      </c>
      <c r="C405" s="1099"/>
      <c r="D405" s="1100"/>
      <c r="E405" s="1101"/>
      <c r="F405" s="1101"/>
    </row>
    <row r="406" spans="1:6" ht="13.5" customHeight="1">
      <c r="A406" s="1097"/>
      <c r="B406" s="1110" t="s">
        <v>2064</v>
      </c>
      <c r="C406" s="1099"/>
      <c r="D406" s="1100"/>
      <c r="E406" s="1101"/>
      <c r="F406" s="1101"/>
    </row>
    <row r="407" spans="1:6" ht="13.5" customHeight="1">
      <c r="A407" s="1097"/>
      <c r="B407" s="1104" t="s">
        <v>2065</v>
      </c>
      <c r="C407" s="1099"/>
      <c r="D407" s="1100"/>
      <c r="E407" s="1101"/>
      <c r="F407" s="1101"/>
    </row>
    <row r="408" spans="1:6" ht="13.5" customHeight="1">
      <c r="A408" s="1097"/>
      <c r="B408" s="1104"/>
      <c r="C408" s="1099"/>
      <c r="D408" s="1100"/>
      <c r="E408" s="1101"/>
      <c r="F408" s="1101"/>
    </row>
    <row r="409" spans="1:6" ht="13.5" customHeight="1">
      <c r="A409" s="1097"/>
      <c r="B409" s="1111" t="s">
        <v>2066</v>
      </c>
      <c r="C409" s="1099"/>
      <c r="D409" s="1100"/>
      <c r="E409" s="1101"/>
      <c r="F409" s="1101"/>
    </row>
    <row r="410" spans="1:6" ht="13.5" customHeight="1">
      <c r="A410" s="1097"/>
      <c r="B410" s="1111" t="s">
        <v>2067</v>
      </c>
      <c r="C410" s="1099"/>
      <c r="D410" s="1100"/>
      <c r="E410" s="1101"/>
      <c r="F410" s="1101"/>
    </row>
    <row r="411" spans="1:6" ht="13.5" customHeight="1">
      <c r="A411" s="1097"/>
      <c r="B411" s="1111" t="s">
        <v>2068</v>
      </c>
      <c r="C411" s="1099"/>
      <c r="D411" s="1100"/>
      <c r="E411" s="1101"/>
      <c r="F411" s="1101"/>
    </row>
    <row r="412" spans="1:6" ht="13.5" customHeight="1">
      <c r="A412" s="1097"/>
      <c r="B412" s="1111" t="s">
        <v>2069</v>
      </c>
      <c r="C412" s="1099"/>
      <c r="D412" s="1100"/>
      <c r="E412" s="1101"/>
      <c r="F412" s="1101"/>
    </row>
    <row r="413" spans="1:6" ht="13.5" customHeight="1">
      <c r="A413" s="1097"/>
      <c r="B413" s="1111"/>
      <c r="C413" s="1099"/>
      <c r="D413" s="1100"/>
      <c r="E413" s="1101"/>
      <c r="F413" s="1101"/>
    </row>
    <row r="414" spans="1:6" ht="13.5" customHeight="1">
      <c r="A414" s="1097"/>
      <c r="B414" s="1111" t="s">
        <v>2070</v>
      </c>
      <c r="C414" s="1099"/>
      <c r="D414" s="1100"/>
      <c r="E414" s="1101"/>
      <c r="F414" s="1101"/>
    </row>
    <row r="415" spans="1:6" ht="13.5" customHeight="1">
      <c r="A415" s="1097"/>
      <c r="B415" s="1111" t="s">
        <v>2071</v>
      </c>
      <c r="C415" s="1099"/>
      <c r="D415" s="1100"/>
      <c r="E415" s="1101"/>
      <c r="F415" s="1101"/>
    </row>
    <row r="416" spans="1:6" ht="13.5" customHeight="1">
      <c r="A416" s="1097"/>
      <c r="B416" s="1111" t="s">
        <v>2072</v>
      </c>
      <c r="C416" s="1099"/>
      <c r="D416" s="1100"/>
      <c r="E416" s="1101"/>
      <c r="F416" s="1101"/>
    </row>
    <row r="417" spans="1:6" ht="13.5" customHeight="1">
      <c r="A417" s="1097"/>
      <c r="B417" s="1111" t="s">
        <v>2073</v>
      </c>
      <c r="C417" s="1099"/>
      <c r="D417" s="1100"/>
      <c r="E417" s="1101"/>
      <c r="F417" s="1101"/>
    </row>
    <row r="418" spans="1:6" ht="13.5" customHeight="1">
      <c r="A418" s="1097"/>
      <c r="B418" s="1111"/>
      <c r="C418" s="1099"/>
      <c r="D418" s="1100"/>
      <c r="E418" s="1101"/>
      <c r="F418" s="1101"/>
    </row>
    <row r="419" spans="1:6" ht="13.5" customHeight="1">
      <c r="A419" s="1097"/>
      <c r="B419" s="1110" t="s">
        <v>2074</v>
      </c>
      <c r="C419" s="1099"/>
      <c r="D419" s="1100"/>
      <c r="E419" s="1101"/>
      <c r="F419" s="1101"/>
    </row>
    <row r="420" spans="1:6" ht="13.5" customHeight="1">
      <c r="A420" s="1097"/>
      <c r="B420" s="1110" t="s">
        <v>2075</v>
      </c>
      <c r="C420" s="1099"/>
      <c r="D420" s="1100"/>
      <c r="E420" s="1101"/>
      <c r="F420" s="1101"/>
    </row>
    <row r="421" spans="1:6" ht="13.5" customHeight="1">
      <c r="A421" s="1097"/>
      <c r="B421" s="1111"/>
      <c r="C421" s="1099"/>
      <c r="D421" s="1100"/>
      <c r="E421" s="1101"/>
      <c r="F421" s="1101"/>
    </row>
    <row r="422" spans="1:6" ht="13.5" customHeight="1">
      <c r="A422" s="1097"/>
      <c r="B422" s="1110" t="s">
        <v>2076</v>
      </c>
      <c r="C422" s="1099"/>
      <c r="D422" s="1100"/>
      <c r="E422" s="1101"/>
      <c r="F422" s="1101"/>
    </row>
    <row r="423" spans="1:6" ht="13.5" customHeight="1">
      <c r="A423" s="1097"/>
      <c r="B423" s="1110" t="s">
        <v>2077</v>
      </c>
      <c r="C423" s="1099"/>
      <c r="D423" s="1100"/>
      <c r="E423" s="1101"/>
      <c r="F423" s="1101"/>
    </row>
    <row r="424" spans="1:6" ht="13.5" customHeight="1">
      <c r="A424" s="1097"/>
      <c r="B424" s="1111" t="s">
        <v>2078</v>
      </c>
      <c r="C424" s="1099"/>
      <c r="D424" s="1100"/>
      <c r="E424" s="1101"/>
      <c r="F424" s="1101"/>
    </row>
    <row r="425" spans="1:6" ht="13.5" customHeight="1">
      <c r="A425" s="1097"/>
      <c r="B425" s="1110" t="s">
        <v>2079</v>
      </c>
      <c r="C425" s="1099"/>
      <c r="D425" s="1100"/>
      <c r="E425" s="1101"/>
      <c r="F425" s="1101"/>
    </row>
    <row r="426" spans="1:6" ht="13.5" customHeight="1">
      <c r="A426" s="1097"/>
      <c r="B426" s="1110" t="s">
        <v>2080</v>
      </c>
      <c r="C426" s="1099"/>
      <c r="D426" s="1100"/>
      <c r="E426" s="1101"/>
      <c r="F426" s="1101"/>
    </row>
    <row r="427" spans="1:6" ht="13.5" customHeight="1">
      <c r="A427" s="1097"/>
      <c r="B427" s="1109"/>
      <c r="C427" s="1099"/>
      <c r="D427" s="1100"/>
      <c r="E427" s="1101"/>
      <c r="F427" s="1101"/>
    </row>
    <row r="428" spans="1:6" ht="13.5" customHeight="1">
      <c r="A428" s="1097"/>
      <c r="B428" s="1112" t="s">
        <v>2081</v>
      </c>
      <c r="C428" s="1099"/>
      <c r="D428" s="1100"/>
      <c r="E428" s="1101"/>
      <c r="F428" s="1101"/>
    </row>
    <row r="429" spans="1:6" ht="13.5" customHeight="1">
      <c r="A429" s="1097"/>
      <c r="B429" s="1104" t="s">
        <v>2082</v>
      </c>
      <c r="C429" s="1099"/>
      <c r="D429" s="1100"/>
      <c r="E429" s="1101"/>
      <c r="F429" s="1101"/>
    </row>
    <row r="430" spans="1:6" ht="13.5" customHeight="1">
      <c r="A430" s="1097"/>
      <c r="B430" s="1104" t="s">
        <v>2083</v>
      </c>
      <c r="C430" s="1099"/>
      <c r="D430" s="1100"/>
      <c r="E430" s="1101"/>
      <c r="F430" s="1101"/>
    </row>
    <row r="431" spans="1:6" ht="13.5" customHeight="1">
      <c r="A431" s="1097"/>
      <c r="B431" s="1104" t="s">
        <v>2084</v>
      </c>
      <c r="C431" s="1099"/>
      <c r="D431" s="1100"/>
      <c r="E431" s="1101"/>
      <c r="F431" s="1101"/>
    </row>
    <row r="432" spans="1:6">
      <c r="A432" s="1097"/>
      <c r="B432" s="1104" t="s">
        <v>2085</v>
      </c>
      <c r="C432" s="1099"/>
      <c r="D432" s="1100"/>
      <c r="E432" s="1101"/>
      <c r="F432" s="1101"/>
    </row>
    <row r="433" spans="1:6">
      <c r="A433" s="1097"/>
      <c r="B433" s="1104" t="s">
        <v>2086</v>
      </c>
      <c r="C433" s="1099"/>
      <c r="D433" s="1100"/>
      <c r="E433" s="1101"/>
      <c r="F433" s="1101"/>
    </row>
    <row r="434" spans="1:6">
      <c r="A434" s="1097"/>
      <c r="B434" s="1111"/>
      <c r="C434" s="1099"/>
      <c r="D434" s="1100"/>
      <c r="E434" s="1101"/>
      <c r="F434" s="1101"/>
    </row>
    <row r="435" spans="1:6" ht="13.5" customHeight="1">
      <c r="A435" s="1097"/>
      <c r="B435" s="1113" t="s">
        <v>2087</v>
      </c>
      <c r="C435" s="1099" t="s">
        <v>5</v>
      </c>
      <c r="D435" s="1100">
        <v>1</v>
      </c>
      <c r="E435" s="1101"/>
      <c r="F435" s="1101">
        <f>D435*E435</f>
        <v>0</v>
      </c>
    </row>
    <row r="436" spans="1:6" ht="13.5" customHeight="1">
      <c r="A436" s="1097"/>
      <c r="B436" s="1108"/>
      <c r="C436" s="1099"/>
      <c r="D436" s="1100"/>
      <c r="E436" s="1101"/>
      <c r="F436" s="1101"/>
    </row>
    <row r="437" spans="1:6" ht="96" customHeight="1">
      <c r="A437" s="1097" t="s">
        <v>2325</v>
      </c>
      <c r="B437" s="1114" t="s">
        <v>2089</v>
      </c>
      <c r="C437" s="1115"/>
      <c r="D437" s="1115"/>
      <c r="E437" s="1101"/>
      <c r="F437" s="1101"/>
    </row>
    <row r="438" spans="1:6" ht="13.5" customHeight="1">
      <c r="A438" s="1097"/>
      <c r="B438" s="1116" t="s">
        <v>2090</v>
      </c>
      <c r="C438" s="1115"/>
      <c r="D438" s="1115"/>
      <c r="E438" s="1101"/>
      <c r="F438" s="1101"/>
    </row>
    <row r="439" spans="1:6" ht="13.5" customHeight="1">
      <c r="A439" s="1097"/>
      <c r="B439" s="1116" t="s">
        <v>2091</v>
      </c>
      <c r="C439" s="1115"/>
      <c r="D439" s="1115"/>
      <c r="E439" s="1101"/>
      <c r="F439" s="1101"/>
    </row>
    <row r="440" spans="1:6" ht="13.5" customHeight="1">
      <c r="A440" s="1097"/>
      <c r="B440" s="1116" t="s">
        <v>2092</v>
      </c>
      <c r="C440" s="1115"/>
      <c r="D440" s="1115"/>
      <c r="E440" s="1101"/>
      <c r="F440" s="1101"/>
    </row>
    <row r="441" spans="1:6" ht="13.5" customHeight="1">
      <c r="A441" s="1097"/>
      <c r="B441" s="1116" t="s">
        <v>2093</v>
      </c>
      <c r="C441" s="1115"/>
      <c r="D441" s="1115"/>
      <c r="E441" s="1101"/>
      <c r="F441" s="1101"/>
    </row>
    <row r="442" spans="1:6" ht="13.5" customHeight="1">
      <c r="A442" s="1097"/>
      <c r="B442" s="1116" t="s">
        <v>2094</v>
      </c>
      <c r="C442" s="1115" t="s">
        <v>1579</v>
      </c>
      <c r="D442" s="1115">
        <v>3</v>
      </c>
      <c r="E442" s="1101"/>
      <c r="F442" s="1101"/>
    </row>
    <row r="443" spans="1:6" ht="13.5" customHeight="1">
      <c r="A443" s="1097"/>
      <c r="B443" s="1116" t="s">
        <v>2095</v>
      </c>
      <c r="C443" s="1115" t="s">
        <v>5</v>
      </c>
      <c r="D443" s="1115">
        <v>1</v>
      </c>
      <c r="E443" s="1101"/>
      <c r="F443" s="1101"/>
    </row>
    <row r="444" spans="1:6" ht="13.5" customHeight="1">
      <c r="A444" s="1097"/>
      <c r="B444" s="1116" t="s">
        <v>2096</v>
      </c>
      <c r="C444" s="1115" t="s">
        <v>5</v>
      </c>
      <c r="D444" s="1115">
        <v>1</v>
      </c>
      <c r="E444" s="1101"/>
      <c r="F444" s="1101"/>
    </row>
    <row r="445" spans="1:6" ht="13.5" customHeight="1">
      <c r="A445" s="1097"/>
      <c r="B445" s="1116" t="s">
        <v>2097</v>
      </c>
      <c r="C445" s="1115" t="s">
        <v>5</v>
      </c>
      <c r="D445" s="1115">
        <v>1</v>
      </c>
      <c r="E445" s="1101"/>
      <c r="F445" s="1101"/>
    </row>
    <row r="446" spans="1:6" ht="13.5" customHeight="1">
      <c r="A446" s="1097"/>
      <c r="B446" s="1116" t="s">
        <v>2098</v>
      </c>
      <c r="C446" s="1115" t="s">
        <v>5</v>
      </c>
      <c r="D446" s="1115">
        <v>2</v>
      </c>
      <c r="E446" s="1101"/>
      <c r="F446" s="1101"/>
    </row>
    <row r="447" spans="1:6" ht="13.5" customHeight="1">
      <c r="A447" s="1097"/>
      <c r="B447" s="1116" t="s">
        <v>2099</v>
      </c>
      <c r="C447" s="1115" t="s">
        <v>5</v>
      </c>
      <c r="D447" s="1115">
        <v>1</v>
      </c>
      <c r="E447" s="1101"/>
      <c r="F447" s="1101"/>
    </row>
    <row r="448" spans="1:6" ht="13.5" customHeight="1">
      <c r="A448" s="1097"/>
      <c r="B448" s="1104"/>
      <c r="C448" s="1099"/>
      <c r="D448" s="1100"/>
      <c r="E448" s="1101"/>
      <c r="F448" s="1101"/>
    </row>
    <row r="449" spans="1:6" ht="13.5" customHeight="1">
      <c r="A449" s="1097"/>
      <c r="B449" s="1117" t="s">
        <v>2100</v>
      </c>
      <c r="C449" s="1099" t="s">
        <v>183</v>
      </c>
      <c r="D449" s="1100">
        <v>1</v>
      </c>
      <c r="E449" s="1101"/>
      <c r="F449" s="1101">
        <f>D449*E449</f>
        <v>0</v>
      </c>
    </row>
    <row r="450" spans="1:6" ht="13.5" customHeight="1">
      <c r="A450" s="1097"/>
      <c r="B450" s="1108"/>
      <c r="C450" s="1099"/>
      <c r="D450" s="1100"/>
      <c r="E450" s="1101"/>
      <c r="F450" s="1101"/>
    </row>
    <row r="451" spans="1:6" ht="140.25" customHeight="1">
      <c r="A451" s="1097" t="s">
        <v>2326</v>
      </c>
      <c r="B451" s="1118" t="s">
        <v>2102</v>
      </c>
      <c r="C451" s="1099"/>
      <c r="D451" s="1100"/>
      <c r="E451" s="1101"/>
      <c r="F451" s="1101"/>
    </row>
    <row r="452" spans="1:6" ht="13.5" customHeight="1">
      <c r="A452" s="1097"/>
      <c r="B452" s="1118"/>
      <c r="C452" s="1099"/>
      <c r="D452" s="1100"/>
      <c r="E452" s="1101"/>
      <c r="F452" s="1101"/>
    </row>
    <row r="453" spans="1:6" ht="13.5" customHeight="1">
      <c r="A453" s="1097"/>
      <c r="B453" s="1118" t="s">
        <v>2103</v>
      </c>
      <c r="C453" s="1099" t="s">
        <v>5</v>
      </c>
      <c r="D453" s="1100">
        <v>2</v>
      </c>
      <c r="E453" s="1101"/>
      <c r="F453" s="1101">
        <f>D453*E453</f>
        <v>0</v>
      </c>
    </row>
    <row r="454" spans="1:6" ht="13.5" customHeight="1">
      <c r="A454" s="1097"/>
      <c r="B454" s="1108"/>
      <c r="C454" s="1099"/>
      <c r="D454" s="1100"/>
      <c r="E454" s="1101"/>
      <c r="F454" s="1101"/>
    </row>
    <row r="455" spans="1:6" ht="46.5" customHeight="1">
      <c r="A455" s="1097" t="s">
        <v>2327</v>
      </c>
      <c r="B455" s="1078" t="s">
        <v>2105</v>
      </c>
      <c r="C455" s="1099"/>
      <c r="D455" s="1100"/>
      <c r="E455" s="1101"/>
      <c r="F455" s="1101"/>
    </row>
    <row r="456" spans="1:6" ht="13.5" customHeight="1">
      <c r="A456" s="1097"/>
      <c r="B456" s="1119" t="s">
        <v>2106</v>
      </c>
      <c r="C456" s="1099"/>
      <c r="D456" s="1100"/>
      <c r="E456" s="1101"/>
      <c r="F456" s="1101"/>
    </row>
    <row r="457" spans="1:6" ht="13.5" customHeight="1">
      <c r="A457" s="1097"/>
      <c r="B457" s="1119" t="s">
        <v>2107</v>
      </c>
      <c r="C457" s="1099" t="s">
        <v>5</v>
      </c>
      <c r="D457" s="1100">
        <v>1</v>
      </c>
      <c r="E457" s="1101"/>
      <c r="F457" s="1101">
        <f>D457*E457</f>
        <v>0</v>
      </c>
    </row>
    <row r="458" spans="1:6" ht="13.5" customHeight="1">
      <c r="A458" s="1097"/>
      <c r="B458" s="1119"/>
      <c r="C458" s="1099"/>
      <c r="D458" s="1100"/>
      <c r="E458" s="1101"/>
      <c r="F458" s="1101"/>
    </row>
    <row r="459" spans="1:6" ht="23">
      <c r="A459" s="1097" t="s">
        <v>2328</v>
      </c>
      <c r="B459" s="1120" t="s">
        <v>2109</v>
      </c>
      <c r="C459" s="1121"/>
      <c r="D459" s="1100"/>
      <c r="E459" s="1101"/>
      <c r="F459" s="1101"/>
    </row>
    <row r="460" spans="1:6" ht="13.5" customHeight="1">
      <c r="A460" s="1097"/>
      <c r="B460" s="1120"/>
      <c r="C460" s="1121"/>
      <c r="D460" s="1100"/>
      <c r="E460" s="1101"/>
      <c r="F460" s="1101"/>
    </row>
    <row r="461" spans="1:6" ht="13.5" customHeight="1">
      <c r="A461" s="1097"/>
      <c r="B461" s="1122" t="s">
        <v>2110</v>
      </c>
      <c r="C461" s="1123" t="s">
        <v>5</v>
      </c>
      <c r="D461" s="1100">
        <v>1</v>
      </c>
      <c r="E461" s="1101"/>
      <c r="F461" s="1101"/>
    </row>
    <row r="462" spans="1:6" ht="13.5" customHeight="1">
      <c r="A462" s="1097"/>
      <c r="B462" s="1122"/>
      <c r="C462" s="1123"/>
      <c r="D462" s="1100"/>
      <c r="E462" s="1101"/>
      <c r="F462" s="1101"/>
    </row>
    <row r="463" spans="1:6" ht="13.5" customHeight="1">
      <c r="A463" s="1097"/>
      <c r="B463" s="1120" t="s">
        <v>2111</v>
      </c>
      <c r="C463" s="1123"/>
      <c r="D463" s="1100"/>
      <c r="E463" s="1101"/>
      <c r="F463" s="1101"/>
    </row>
    <row r="464" spans="1:6">
      <c r="A464" s="1097"/>
      <c r="B464" s="1124" t="s">
        <v>2112</v>
      </c>
      <c r="C464" s="1123" t="s">
        <v>5</v>
      </c>
      <c r="D464" s="1100">
        <f>SUM(D461:D461)</f>
        <v>1</v>
      </c>
      <c r="E464" s="1101"/>
      <c r="F464" s="1101"/>
    </row>
    <row r="465" spans="1:6" ht="23">
      <c r="A465" s="1097"/>
      <c r="B465" s="1104" t="s">
        <v>2113</v>
      </c>
      <c r="C465" s="1123" t="s">
        <v>5</v>
      </c>
      <c r="D465" s="1100">
        <f>SUM(D461:D461)</f>
        <v>1</v>
      </c>
      <c r="E465" s="1101"/>
      <c r="F465" s="1101"/>
    </row>
    <row r="466" spans="1:6" ht="23">
      <c r="A466" s="1097"/>
      <c r="B466" s="1104" t="s">
        <v>2114</v>
      </c>
      <c r="C466" s="1123" t="s">
        <v>5</v>
      </c>
      <c r="D466" s="1100">
        <f>SUM(D461:D461)</f>
        <v>1</v>
      </c>
      <c r="E466" s="1101"/>
      <c r="F466" s="1101"/>
    </row>
    <row r="467" spans="1:6" ht="13.5" customHeight="1">
      <c r="A467" s="1097"/>
      <c r="B467" s="1120" t="s">
        <v>2115</v>
      </c>
      <c r="C467" s="1123" t="s">
        <v>183</v>
      </c>
      <c r="D467" s="1100">
        <f>SUM(D461:D461)</f>
        <v>1</v>
      </c>
      <c r="E467" s="1101"/>
      <c r="F467" s="1101"/>
    </row>
    <row r="468" spans="1:6" ht="13.5" customHeight="1">
      <c r="A468" s="1097"/>
      <c r="B468" s="1097" t="s">
        <v>2116</v>
      </c>
      <c r="C468" s="1123" t="s">
        <v>5</v>
      </c>
      <c r="D468" s="1100">
        <f>SUM(D461:D461)</f>
        <v>1</v>
      </c>
      <c r="E468" s="1101"/>
      <c r="F468" s="1101"/>
    </row>
    <row r="469" spans="1:6" ht="13.5" customHeight="1">
      <c r="A469" s="1097"/>
      <c r="B469" s="1097" t="s">
        <v>2117</v>
      </c>
      <c r="C469" s="1123" t="s">
        <v>5</v>
      </c>
      <c r="D469" s="1100">
        <f>SUM(D461:D461)*2</f>
        <v>2</v>
      </c>
      <c r="E469" s="1101"/>
      <c r="F469" s="1101"/>
    </row>
    <row r="470" spans="1:6" ht="13.5" customHeight="1">
      <c r="A470" s="1097"/>
      <c r="B470" s="1097"/>
      <c r="C470" s="1123"/>
      <c r="D470" s="1100"/>
      <c r="E470" s="1101"/>
      <c r="F470" s="1101"/>
    </row>
    <row r="471" spans="1:6" ht="13.5" customHeight="1">
      <c r="A471" s="1097"/>
      <c r="B471" s="1097" t="s">
        <v>2329</v>
      </c>
      <c r="C471" s="1123" t="s">
        <v>183</v>
      </c>
      <c r="D471" s="1100">
        <v>1</v>
      </c>
      <c r="E471" s="1101"/>
      <c r="F471" s="1101">
        <f>D471*E471</f>
        <v>0</v>
      </c>
    </row>
    <row r="472" spans="1:6" ht="23">
      <c r="A472" s="1097"/>
      <c r="B472" s="1097" t="s">
        <v>2119</v>
      </c>
      <c r="C472" s="1123"/>
      <c r="D472" s="1100"/>
      <c r="E472" s="1101"/>
      <c r="F472" s="1101"/>
    </row>
    <row r="473" spans="1:6" ht="13.5" customHeight="1">
      <c r="A473" s="1097"/>
      <c r="B473" s="1108"/>
      <c r="C473" s="1099"/>
      <c r="D473" s="1100"/>
      <c r="E473" s="1101"/>
      <c r="F473" s="1101"/>
    </row>
    <row r="474" spans="1:6" ht="34.5">
      <c r="A474" s="1097" t="s">
        <v>2330</v>
      </c>
      <c r="B474" s="1125" t="s">
        <v>2121</v>
      </c>
      <c r="C474" s="1126"/>
      <c r="D474" s="1126"/>
      <c r="E474" s="1101"/>
      <c r="F474" s="1101"/>
    </row>
    <row r="475" spans="1:6" ht="13.5" customHeight="1">
      <c r="A475" s="1097"/>
      <c r="B475" s="1125"/>
      <c r="C475" s="1126"/>
      <c r="D475" s="1126"/>
      <c r="E475" s="1101"/>
      <c r="F475" s="1101"/>
    </row>
    <row r="476" spans="1:6" ht="13.5" customHeight="1">
      <c r="A476" s="1097"/>
      <c r="B476" s="1127" t="s">
        <v>2122</v>
      </c>
      <c r="C476" s="1126"/>
      <c r="D476" s="1126"/>
      <c r="E476" s="1101"/>
      <c r="F476" s="1101"/>
    </row>
    <row r="477" spans="1:6" ht="13.5" customHeight="1">
      <c r="A477" s="1097"/>
      <c r="B477" s="1128" t="s">
        <v>2123</v>
      </c>
      <c r="C477" s="1126"/>
      <c r="D477" s="1126"/>
      <c r="E477" s="1101"/>
      <c r="F477" s="1101"/>
    </row>
    <row r="478" spans="1:6" ht="13.5" customHeight="1">
      <c r="A478" s="1097"/>
      <c r="B478" s="1128" t="s">
        <v>2124</v>
      </c>
      <c r="C478" s="1126"/>
      <c r="D478" s="1126"/>
      <c r="E478" s="1101"/>
      <c r="F478" s="1101"/>
    </row>
    <row r="479" spans="1:6" ht="13.5" customHeight="1">
      <c r="A479" s="1097"/>
      <c r="B479" s="1128" t="s">
        <v>2125</v>
      </c>
      <c r="C479" s="1126"/>
      <c r="D479" s="1126"/>
      <c r="E479" s="1101"/>
      <c r="F479" s="1101"/>
    </row>
    <row r="480" spans="1:6" ht="13.5" customHeight="1">
      <c r="A480" s="1097"/>
      <c r="B480" s="1128" t="s">
        <v>2126</v>
      </c>
      <c r="C480" s="1126"/>
      <c r="D480" s="1126"/>
      <c r="E480" s="1101"/>
      <c r="F480" s="1101"/>
    </row>
    <row r="481" spans="1:6" ht="13.5" customHeight="1">
      <c r="A481" s="1097"/>
      <c r="B481" s="1129" t="s">
        <v>2331</v>
      </c>
      <c r="C481" s="1126" t="s">
        <v>183</v>
      </c>
      <c r="D481" s="1100">
        <v>1</v>
      </c>
      <c r="E481" s="1101"/>
      <c r="F481" s="1101">
        <f>D481*E481</f>
        <v>0</v>
      </c>
    </row>
    <row r="482" spans="1:6" ht="13.5" customHeight="1">
      <c r="A482" s="1097"/>
      <c r="B482" s="1108"/>
      <c r="C482" s="1099"/>
      <c r="D482" s="1100"/>
      <c r="E482" s="1101"/>
      <c r="F482" s="1101"/>
    </row>
    <row r="483" spans="1:6" ht="46">
      <c r="A483" s="1097" t="s">
        <v>2332</v>
      </c>
      <c r="B483" s="1078" t="s">
        <v>2129</v>
      </c>
      <c r="C483" s="1130"/>
      <c r="D483" s="1130"/>
      <c r="E483" s="1101"/>
      <c r="F483" s="1101"/>
    </row>
    <row r="484" spans="1:6" ht="46">
      <c r="A484" s="1097"/>
      <c r="B484" s="1078" t="s">
        <v>2130</v>
      </c>
      <c r="C484" s="1130" t="s">
        <v>183</v>
      </c>
      <c r="D484" s="1130">
        <v>1</v>
      </c>
      <c r="E484" s="1101"/>
      <c r="F484" s="1101">
        <f>D484*E484</f>
        <v>0</v>
      </c>
    </row>
    <row r="485" spans="1:6" ht="13.5" customHeight="1">
      <c r="A485" s="1097"/>
      <c r="B485" s="1108"/>
      <c r="C485" s="1099"/>
      <c r="D485" s="1100"/>
      <c r="E485" s="1101"/>
      <c r="F485" s="1101"/>
    </row>
    <row r="486" spans="1:6" ht="26.25" customHeight="1">
      <c r="A486" s="1097" t="s">
        <v>2333</v>
      </c>
      <c r="B486" s="1104" t="s">
        <v>2132</v>
      </c>
      <c r="C486" s="1131"/>
      <c r="E486" s="1130"/>
      <c r="F486" s="1101"/>
    </row>
    <row r="487" spans="1:6" ht="13.5" customHeight="1">
      <c r="A487" s="1132"/>
      <c r="B487" s="1104" t="s">
        <v>2133</v>
      </c>
      <c r="C487" s="1131" t="s">
        <v>5</v>
      </c>
      <c r="D487" s="1088">
        <v>1</v>
      </c>
      <c r="E487" s="1101"/>
      <c r="F487" s="1101">
        <f>D487*E487</f>
        <v>0</v>
      </c>
    </row>
    <row r="488" spans="1:6" ht="13.5" customHeight="1">
      <c r="A488" s="1132"/>
      <c r="B488" s="1133"/>
      <c r="C488" s="1130"/>
      <c r="D488" s="1130"/>
      <c r="E488" s="1101"/>
      <c r="F488" s="1101"/>
    </row>
    <row r="489" spans="1:6" ht="24" customHeight="1">
      <c r="A489" s="1097" t="s">
        <v>2334</v>
      </c>
      <c r="B489" s="1104" t="s">
        <v>2135</v>
      </c>
      <c r="C489" s="1131"/>
      <c r="E489" s="1101"/>
      <c r="F489" s="1101"/>
    </row>
    <row r="490" spans="1:6" ht="13.5" customHeight="1">
      <c r="A490" s="1132"/>
      <c r="B490" s="1104" t="s">
        <v>2133</v>
      </c>
      <c r="C490" s="1131" t="s">
        <v>5</v>
      </c>
      <c r="D490" s="1088">
        <v>1</v>
      </c>
      <c r="E490" s="1101"/>
      <c r="F490" s="1101">
        <f>D490*E490</f>
        <v>0</v>
      </c>
    </row>
    <row r="491" spans="1:6" ht="13.5" customHeight="1">
      <c r="A491" s="1134"/>
      <c r="B491" s="1104"/>
      <c r="C491" s="1135"/>
      <c r="D491" s="1136"/>
      <c r="E491" s="1101"/>
      <c r="F491" s="1101"/>
    </row>
    <row r="492" spans="1:6" ht="57" customHeight="1">
      <c r="A492" s="1097" t="s">
        <v>2335</v>
      </c>
      <c r="B492" s="1137" t="s">
        <v>2137</v>
      </c>
      <c r="C492" s="1131"/>
      <c r="E492" s="1101"/>
      <c r="F492" s="1101"/>
    </row>
    <row r="493" spans="1:6" ht="13.5" customHeight="1">
      <c r="A493" s="1132"/>
      <c r="B493" s="1138" t="s">
        <v>2138</v>
      </c>
      <c r="C493" s="1131" t="s">
        <v>5</v>
      </c>
      <c r="D493" s="1088">
        <v>2</v>
      </c>
      <c r="E493" s="1101"/>
      <c r="F493" s="1101">
        <f>D493*E493</f>
        <v>0</v>
      </c>
    </row>
    <row r="494" spans="1:6" ht="13.5" customHeight="1">
      <c r="A494" s="1134"/>
      <c r="B494" s="1138"/>
      <c r="C494" s="1135"/>
      <c r="D494" s="1136"/>
      <c r="E494" s="1101"/>
      <c r="F494" s="1101"/>
    </row>
    <row r="495" spans="1:6" ht="46.5" customHeight="1">
      <c r="A495" s="1097" t="s">
        <v>2336</v>
      </c>
      <c r="B495" s="1137" t="s">
        <v>2140</v>
      </c>
      <c r="C495" s="1131"/>
      <c r="E495" s="1101"/>
      <c r="F495" s="1101"/>
    </row>
    <row r="496" spans="1:6" ht="13.5" customHeight="1">
      <c r="A496" s="1132"/>
      <c r="B496" s="1138" t="s">
        <v>2141</v>
      </c>
      <c r="C496" s="1131" t="s">
        <v>5</v>
      </c>
      <c r="D496" s="1088">
        <v>1</v>
      </c>
      <c r="E496" s="1101"/>
      <c r="F496" s="1101">
        <f>D496*E496</f>
        <v>0</v>
      </c>
    </row>
    <row r="497" spans="1:6" ht="13.5" customHeight="1">
      <c r="A497" s="1134"/>
      <c r="B497" s="1138"/>
      <c r="C497" s="1135"/>
      <c r="D497" s="1136"/>
      <c r="E497" s="1101"/>
      <c r="F497" s="1101"/>
    </row>
    <row r="498" spans="1:6" ht="91.5" customHeight="1">
      <c r="A498" s="1097" t="s">
        <v>2337</v>
      </c>
      <c r="B498" s="1137" t="s">
        <v>2143</v>
      </c>
      <c r="C498" s="1130"/>
      <c r="D498" s="1130"/>
      <c r="E498" s="1101"/>
      <c r="F498" s="1101"/>
    </row>
    <row r="499" spans="1:6" ht="13.5" customHeight="1">
      <c r="A499" s="1132"/>
      <c r="B499" s="1138" t="s">
        <v>2144</v>
      </c>
      <c r="C499" s="1131"/>
      <c r="D499" s="1130"/>
      <c r="E499" s="1130"/>
      <c r="F499" s="1101"/>
    </row>
    <row r="500" spans="1:6" ht="13.5" customHeight="1">
      <c r="A500" s="1132"/>
      <c r="B500" s="1139" t="s">
        <v>2145</v>
      </c>
      <c r="C500" s="1131" t="s">
        <v>5</v>
      </c>
      <c r="D500" s="1088">
        <v>2</v>
      </c>
      <c r="E500" s="1130"/>
      <c r="F500" s="1101">
        <f>D500*E500</f>
        <v>0</v>
      </c>
    </row>
    <row r="501" spans="1:6" ht="13.5" customHeight="1">
      <c r="A501" s="1132"/>
      <c r="B501" s="1139" t="s">
        <v>2146</v>
      </c>
      <c r="C501" s="1131" t="s">
        <v>5</v>
      </c>
      <c r="D501" s="1088">
        <v>2</v>
      </c>
      <c r="E501" s="1130"/>
      <c r="F501" s="1101">
        <f>D501*E501</f>
        <v>0</v>
      </c>
    </row>
    <row r="502" spans="1:6" ht="13.5" customHeight="1">
      <c r="A502" s="1132"/>
      <c r="B502" s="1139" t="s">
        <v>2147</v>
      </c>
      <c r="C502" s="1131" t="s">
        <v>5</v>
      </c>
      <c r="D502" s="1088">
        <v>1</v>
      </c>
      <c r="E502" s="1101"/>
      <c r="F502" s="1101">
        <f>D502*E502</f>
        <v>0</v>
      </c>
    </row>
    <row r="503" spans="1:6" ht="13.5" customHeight="1">
      <c r="A503" s="1134"/>
      <c r="B503" s="1139"/>
      <c r="C503" s="1135"/>
      <c r="D503" s="1136"/>
      <c r="E503" s="1101"/>
      <c r="F503" s="1101"/>
    </row>
    <row r="504" spans="1:6" ht="24.75" customHeight="1">
      <c r="A504" s="1134"/>
      <c r="B504" s="1140" t="s">
        <v>2148</v>
      </c>
      <c r="C504" s="1135"/>
      <c r="D504" s="1136"/>
      <c r="E504" s="1101"/>
      <c r="F504" s="1101"/>
    </row>
    <row r="505" spans="1:6" ht="13.5" customHeight="1">
      <c r="A505" s="1134"/>
      <c r="B505" s="1139"/>
      <c r="C505" s="1126"/>
      <c r="D505" s="1126"/>
      <c r="E505" s="1101"/>
      <c r="F505" s="1101"/>
    </row>
    <row r="506" spans="1:6" ht="46.5" customHeight="1">
      <c r="A506" s="1097" t="s">
        <v>2338</v>
      </c>
      <c r="B506" s="1077" t="s">
        <v>2150</v>
      </c>
      <c r="C506" s="1130"/>
      <c r="D506" s="1130"/>
      <c r="E506" s="1101"/>
      <c r="F506" s="1101"/>
    </row>
    <row r="507" spans="1:6" ht="13.5" customHeight="1">
      <c r="A507" s="1132"/>
      <c r="B507" s="1141" t="s">
        <v>2145</v>
      </c>
      <c r="C507" s="1131" t="s">
        <v>5</v>
      </c>
      <c r="D507" s="1088">
        <v>4</v>
      </c>
      <c r="E507" s="1101"/>
      <c r="F507" s="1101">
        <f>D507*E507</f>
        <v>0</v>
      </c>
    </row>
    <row r="508" spans="1:6" ht="13.5" customHeight="1">
      <c r="A508" s="1134"/>
      <c r="B508" s="1142"/>
      <c r="C508" s="1126"/>
      <c r="D508" s="1126"/>
      <c r="E508" s="1101"/>
      <c r="F508" s="1101"/>
    </row>
    <row r="509" spans="1:6" ht="23">
      <c r="A509" s="1097" t="s">
        <v>2339</v>
      </c>
      <c r="B509" s="1077" t="s">
        <v>2152</v>
      </c>
      <c r="C509" s="1130"/>
      <c r="D509" s="1130"/>
      <c r="E509" s="1101"/>
      <c r="F509" s="1101"/>
    </row>
    <row r="510" spans="1:6" ht="13.5" customHeight="1">
      <c r="A510" s="1132"/>
      <c r="B510" s="1141" t="s">
        <v>2145</v>
      </c>
      <c r="C510" s="1131" t="s">
        <v>5</v>
      </c>
      <c r="D510" s="1088">
        <v>6</v>
      </c>
      <c r="E510" s="1101"/>
      <c r="F510" s="1101">
        <f>D510*E510</f>
        <v>0</v>
      </c>
    </row>
    <row r="511" spans="1:6" ht="13.5" customHeight="1">
      <c r="A511" s="1132"/>
      <c r="B511" s="1141" t="s">
        <v>2146</v>
      </c>
      <c r="C511" s="1131" t="s">
        <v>5</v>
      </c>
      <c r="D511" s="1088">
        <v>4</v>
      </c>
      <c r="E511" s="1101"/>
      <c r="F511" s="1101">
        <f>D511*E511</f>
        <v>0</v>
      </c>
    </row>
    <row r="512" spans="1:6" ht="13.5" customHeight="1">
      <c r="A512" s="1132"/>
      <c r="B512" s="1141" t="s">
        <v>2147</v>
      </c>
      <c r="C512" s="1131" t="s">
        <v>5</v>
      </c>
      <c r="D512" s="1088">
        <v>2</v>
      </c>
      <c r="E512" s="1101"/>
      <c r="F512" s="1101">
        <f>D512*E512</f>
        <v>0</v>
      </c>
    </row>
    <row r="513" spans="1:6" ht="12.75" customHeight="1">
      <c r="A513" s="1077"/>
      <c r="B513" s="1143"/>
      <c r="C513" s="1135"/>
      <c r="D513" s="1126"/>
      <c r="E513" s="1101"/>
      <c r="F513" s="1101"/>
    </row>
    <row r="514" spans="1:6" ht="69" customHeight="1">
      <c r="A514" s="1097" t="s">
        <v>2340</v>
      </c>
      <c r="B514" s="1077" t="s">
        <v>2154</v>
      </c>
      <c r="C514" s="1130"/>
      <c r="D514" s="1130"/>
      <c r="E514" s="1101"/>
      <c r="F514" s="1101"/>
    </row>
    <row r="515" spans="1:6" ht="13.5" customHeight="1">
      <c r="A515" s="1132"/>
      <c r="B515" s="1144"/>
      <c r="C515" s="1145" t="s">
        <v>2155</v>
      </c>
      <c r="D515" s="1088">
        <v>6</v>
      </c>
      <c r="E515" s="1101"/>
      <c r="F515" s="1101">
        <f>D515*E515</f>
        <v>0</v>
      </c>
    </row>
    <row r="516" spans="1:6" ht="13.5" customHeight="1">
      <c r="A516" s="1146"/>
      <c r="B516" s="1142"/>
      <c r="C516" s="1126"/>
      <c r="D516" s="1126"/>
      <c r="E516" s="1101"/>
      <c r="F516" s="1101"/>
    </row>
    <row r="517" spans="1:6" ht="43.5">
      <c r="A517" s="1097" t="s">
        <v>2341</v>
      </c>
      <c r="B517" s="1147" t="s">
        <v>2157</v>
      </c>
      <c r="C517" s="1130"/>
      <c r="D517" s="1130"/>
      <c r="E517" s="1101"/>
      <c r="F517" s="1101"/>
    </row>
    <row r="518" spans="1:6" ht="13.5" customHeight="1">
      <c r="A518" s="1132"/>
      <c r="B518" s="1148" t="s">
        <v>2144</v>
      </c>
      <c r="C518" s="1131"/>
      <c r="D518" s="1130"/>
      <c r="E518" s="1101"/>
      <c r="F518" s="1101"/>
    </row>
    <row r="519" spans="1:6" ht="13.5" customHeight="1">
      <c r="A519" s="1132"/>
      <c r="B519" s="1141" t="s">
        <v>2145</v>
      </c>
      <c r="C519" s="1131" t="s">
        <v>5</v>
      </c>
      <c r="D519" s="1088">
        <v>2</v>
      </c>
      <c r="E519" s="1101"/>
      <c r="F519" s="1101">
        <f>D519*E519</f>
        <v>0</v>
      </c>
    </row>
    <row r="520" spans="1:6" ht="13.5" customHeight="1">
      <c r="A520" s="1134"/>
      <c r="B520" s="1149"/>
      <c r="C520" s="1126"/>
      <c r="D520" s="1126"/>
      <c r="E520" s="1101"/>
      <c r="F520" s="1101"/>
    </row>
    <row r="521" spans="1:6" ht="27.75" customHeight="1">
      <c r="A521" s="1097" t="s">
        <v>2342</v>
      </c>
      <c r="B521" s="1150" t="s">
        <v>2159</v>
      </c>
      <c r="C521" s="1130"/>
      <c r="D521" s="1130"/>
      <c r="E521" s="1101"/>
      <c r="F521" s="1101"/>
    </row>
    <row r="522" spans="1:6" ht="13.5" customHeight="1">
      <c r="A522" s="1151"/>
      <c r="B522" s="1148" t="s">
        <v>2144</v>
      </c>
      <c r="C522" s="1130"/>
      <c r="D522" s="1130"/>
      <c r="E522" s="1101"/>
      <c r="F522" s="1101"/>
    </row>
    <row r="523" spans="1:6" ht="13.5" customHeight="1">
      <c r="A523" s="1151"/>
      <c r="B523" s="1141" t="s">
        <v>2145</v>
      </c>
      <c r="C523" s="1131" t="s">
        <v>5</v>
      </c>
      <c r="D523" s="1088">
        <v>1</v>
      </c>
      <c r="E523" s="1101"/>
      <c r="F523" s="1101">
        <f>D523*E523</f>
        <v>0</v>
      </c>
    </row>
    <row r="524" spans="1:6" ht="13.5" customHeight="1">
      <c r="A524" s="1134"/>
      <c r="B524" s="1142"/>
      <c r="C524" s="1126"/>
      <c r="D524" s="1126"/>
      <c r="E524" s="1101"/>
      <c r="F524" s="1101"/>
    </row>
    <row r="525" spans="1:6" ht="47.25" customHeight="1">
      <c r="A525" s="1097" t="s">
        <v>2343</v>
      </c>
      <c r="B525" s="1147" t="s">
        <v>2161</v>
      </c>
      <c r="C525" s="1152"/>
      <c r="D525" s="1152"/>
      <c r="E525" s="1101"/>
      <c r="F525" s="1101"/>
    </row>
    <row r="526" spans="1:6" ht="13.5" customHeight="1">
      <c r="A526" s="1132"/>
      <c r="B526" s="1141" t="s">
        <v>2145</v>
      </c>
      <c r="C526" s="1131" t="s">
        <v>5</v>
      </c>
      <c r="D526" s="1088">
        <v>4</v>
      </c>
      <c r="E526" s="1101"/>
      <c r="F526" s="1101">
        <f>D526*E526</f>
        <v>0</v>
      </c>
    </row>
    <row r="527" spans="1:6" ht="13.5" customHeight="1">
      <c r="A527" s="1134"/>
      <c r="B527" s="1142"/>
      <c r="C527" s="1126"/>
      <c r="D527" s="1126"/>
      <c r="E527" s="1101"/>
      <c r="F527" s="1101"/>
    </row>
    <row r="528" spans="1:6" ht="47.25" customHeight="1">
      <c r="A528" s="1097" t="s">
        <v>2344</v>
      </c>
      <c r="B528" s="1150" t="s">
        <v>2163</v>
      </c>
      <c r="C528" s="1152"/>
      <c r="D528" s="1152"/>
      <c r="E528" s="1101"/>
      <c r="F528" s="1101"/>
    </row>
    <row r="529" spans="1:6" ht="13.5" customHeight="1">
      <c r="A529" s="1132"/>
      <c r="B529" s="1141" t="s">
        <v>2164</v>
      </c>
      <c r="C529" s="1131" t="s">
        <v>5</v>
      </c>
      <c r="D529" s="1088">
        <v>1</v>
      </c>
      <c r="E529" s="1101"/>
      <c r="F529" s="1101">
        <f>D529*E529</f>
        <v>0</v>
      </c>
    </row>
    <row r="530" spans="1:6" ht="13.5" customHeight="1">
      <c r="A530" s="1134"/>
      <c r="B530" s="1142"/>
      <c r="C530" s="1126"/>
      <c r="D530" s="1126"/>
      <c r="E530" s="1101"/>
      <c r="F530" s="1101"/>
    </row>
    <row r="531" spans="1:6" ht="24" customHeight="1">
      <c r="A531" s="1097" t="s">
        <v>2345</v>
      </c>
      <c r="B531" s="1077" t="s">
        <v>2166</v>
      </c>
      <c r="D531" s="1153"/>
      <c r="E531" s="1101"/>
      <c r="F531" s="1101"/>
    </row>
    <row r="532" spans="1:6" ht="23.25" customHeight="1">
      <c r="A532" s="1132"/>
      <c r="B532" s="1151" t="s">
        <v>2167</v>
      </c>
      <c r="C532" s="1088" t="s">
        <v>5</v>
      </c>
      <c r="D532" s="1088">
        <v>1</v>
      </c>
      <c r="E532" s="1101"/>
      <c r="F532" s="1101">
        <f>D532*E532</f>
        <v>0</v>
      </c>
    </row>
    <row r="533" spans="1:6" ht="13.5" customHeight="1">
      <c r="A533" s="1132"/>
      <c r="B533" s="1151" t="s">
        <v>2168</v>
      </c>
      <c r="C533" s="1088" t="s">
        <v>5</v>
      </c>
      <c r="D533" s="1088">
        <v>1</v>
      </c>
      <c r="E533" s="1101"/>
      <c r="F533" s="1101">
        <f>D533*E533</f>
        <v>0</v>
      </c>
    </row>
    <row r="534" spans="1:6" ht="13.5" customHeight="1">
      <c r="A534" s="1132"/>
      <c r="B534" s="1154" t="s">
        <v>2169</v>
      </c>
      <c r="C534" s="1088" t="s">
        <v>5</v>
      </c>
      <c r="D534" s="1088">
        <v>1</v>
      </c>
      <c r="E534" s="1101"/>
      <c r="F534" s="1101">
        <f>D534*E534</f>
        <v>0</v>
      </c>
    </row>
    <row r="535" spans="1:6" ht="13.5" customHeight="1">
      <c r="A535" s="1132"/>
      <c r="B535" s="1154" t="s">
        <v>2170</v>
      </c>
      <c r="C535" s="1088" t="s">
        <v>5</v>
      </c>
      <c r="D535" s="1088">
        <v>1</v>
      </c>
      <c r="E535" s="1101"/>
      <c r="F535" s="1101">
        <f>D535*E535</f>
        <v>0</v>
      </c>
    </row>
    <row r="536" spans="1:6" ht="13.5" customHeight="1">
      <c r="A536" s="1132"/>
      <c r="B536" s="1154"/>
      <c r="E536" s="1101"/>
      <c r="F536" s="1101"/>
    </row>
    <row r="537" spans="1:6" ht="196.5" customHeight="1">
      <c r="A537" s="1097" t="s">
        <v>2346</v>
      </c>
      <c r="B537" s="1077" t="s">
        <v>2172</v>
      </c>
      <c r="C537" s="1130"/>
      <c r="D537" s="1130"/>
      <c r="E537" s="1101"/>
      <c r="F537" s="1101"/>
    </row>
    <row r="538" spans="1:6" ht="15" customHeight="1">
      <c r="A538" s="1132"/>
      <c r="B538" s="1155" t="s">
        <v>2145</v>
      </c>
      <c r="C538" s="1156" t="s">
        <v>1579</v>
      </c>
      <c r="D538" s="1088">
        <v>102</v>
      </c>
      <c r="E538" s="1101"/>
      <c r="F538" s="1101">
        <f>D538*E538</f>
        <v>0</v>
      </c>
    </row>
    <row r="539" spans="1:6" ht="15" customHeight="1">
      <c r="A539" s="1132"/>
      <c r="B539" s="1155" t="s">
        <v>2146</v>
      </c>
      <c r="C539" s="1156" t="s">
        <v>1579</v>
      </c>
      <c r="D539" s="1088">
        <v>36</v>
      </c>
      <c r="E539" s="1101"/>
      <c r="F539" s="1101">
        <f>D539*E539</f>
        <v>0</v>
      </c>
    </row>
    <row r="540" spans="1:6" ht="15" customHeight="1">
      <c r="A540" s="1132"/>
      <c r="B540" s="1155" t="s">
        <v>2147</v>
      </c>
      <c r="C540" s="1156" t="s">
        <v>1579</v>
      </c>
      <c r="D540" s="1088">
        <v>6</v>
      </c>
      <c r="E540" s="1101"/>
      <c r="F540" s="1101">
        <f>D540*E540</f>
        <v>0</v>
      </c>
    </row>
    <row r="541" spans="1:6" ht="24.75" customHeight="1">
      <c r="A541" s="1132"/>
      <c r="B541" s="1151" t="s">
        <v>2173</v>
      </c>
      <c r="C541" s="1088" t="s">
        <v>2174</v>
      </c>
      <c r="D541" s="1088">
        <v>20</v>
      </c>
      <c r="E541" s="1101"/>
      <c r="F541" s="1101">
        <f>D541*E541</f>
        <v>0</v>
      </c>
    </row>
    <row r="542" spans="1:6" ht="15" customHeight="1">
      <c r="A542" s="1134"/>
      <c r="B542" s="1076"/>
      <c r="C542" s="1126"/>
      <c r="D542" s="1126"/>
      <c r="E542" s="1101"/>
      <c r="F542" s="1101"/>
    </row>
    <row r="543" spans="1:6" ht="24.75" customHeight="1">
      <c r="A543" s="1097" t="s">
        <v>2347</v>
      </c>
      <c r="B543" s="1077" t="s">
        <v>2176</v>
      </c>
      <c r="D543" s="1130"/>
      <c r="E543" s="1101"/>
      <c r="F543" s="1101"/>
    </row>
    <row r="544" spans="1:6" ht="15" customHeight="1">
      <c r="A544" s="1132"/>
      <c r="B544" s="1155" t="s">
        <v>2145</v>
      </c>
      <c r="C544" s="1088" t="s">
        <v>5</v>
      </c>
      <c r="D544" s="1088">
        <v>34</v>
      </c>
      <c r="E544" s="1101"/>
      <c r="F544" s="1101">
        <f>D544*E544</f>
        <v>0</v>
      </c>
    </row>
    <row r="545" spans="1:6" ht="15" customHeight="1">
      <c r="A545" s="1132"/>
      <c r="B545" s="1155" t="s">
        <v>2146</v>
      </c>
      <c r="C545" s="1088" t="s">
        <v>5</v>
      </c>
      <c r="D545" s="1088">
        <v>16</v>
      </c>
      <c r="E545" s="1101"/>
      <c r="F545" s="1101">
        <f>D545*E545</f>
        <v>0</v>
      </c>
    </row>
    <row r="546" spans="1:6" ht="15" customHeight="1">
      <c r="A546" s="1134"/>
      <c r="B546" s="1076"/>
      <c r="C546" s="1126"/>
      <c r="E546" s="1101"/>
      <c r="F546" s="1101"/>
    </row>
    <row r="547" spans="1:6" ht="126.75" customHeight="1">
      <c r="A547" s="1097" t="s">
        <v>2348</v>
      </c>
      <c r="B547" s="1077" t="s">
        <v>2178</v>
      </c>
      <c r="C547" s="1130"/>
      <c r="D547" s="1130"/>
      <c r="E547" s="1101"/>
      <c r="F547" s="1101"/>
    </row>
    <row r="548" spans="1:6" ht="15" customHeight="1">
      <c r="A548" s="1132"/>
      <c r="B548" s="1155" t="s">
        <v>2145</v>
      </c>
      <c r="C548" s="1156" t="s">
        <v>1579</v>
      </c>
      <c r="D548" s="1088">
        <v>102</v>
      </c>
      <c r="E548" s="1101"/>
      <c r="F548" s="1101">
        <f>D548*E548</f>
        <v>0</v>
      </c>
    </row>
    <row r="549" spans="1:6" ht="15" customHeight="1">
      <c r="A549" s="1132"/>
      <c r="B549" s="1155" t="s">
        <v>2146</v>
      </c>
      <c r="C549" s="1156" t="s">
        <v>1579</v>
      </c>
      <c r="D549" s="1088">
        <v>36</v>
      </c>
      <c r="E549" s="1101"/>
      <c r="F549" s="1101">
        <f>D549*E549</f>
        <v>0</v>
      </c>
    </row>
    <row r="550" spans="1:6" ht="15" customHeight="1">
      <c r="A550" s="1132"/>
      <c r="B550" s="1155" t="s">
        <v>2147</v>
      </c>
      <c r="C550" s="1156" t="s">
        <v>1579</v>
      </c>
      <c r="D550" s="1088">
        <v>6</v>
      </c>
      <c r="E550" s="1101"/>
      <c r="F550" s="1101">
        <f>D550*E550</f>
        <v>0</v>
      </c>
    </row>
    <row r="551" spans="1:6" ht="15" customHeight="1">
      <c r="A551" s="1134"/>
      <c r="B551" s="1157"/>
      <c r="C551" s="1158"/>
      <c r="D551" s="1159"/>
      <c r="E551" s="1101"/>
      <c r="F551" s="1101"/>
    </row>
    <row r="552" spans="1:6" ht="47.25" customHeight="1">
      <c r="A552" s="1097" t="s">
        <v>2349</v>
      </c>
      <c r="B552" s="1137" t="s">
        <v>2180</v>
      </c>
      <c r="C552" s="1156"/>
      <c r="E552" s="1101"/>
      <c r="F552" s="1101"/>
    </row>
    <row r="553" spans="1:6" ht="15" customHeight="1">
      <c r="A553" s="1132"/>
      <c r="B553" s="1160" t="s">
        <v>2181</v>
      </c>
      <c r="C553" s="1088" t="s">
        <v>1579</v>
      </c>
      <c r="D553" s="1088">
        <v>10</v>
      </c>
      <c r="E553" s="1101"/>
      <c r="F553" s="1101">
        <f>D553*E553</f>
        <v>0</v>
      </c>
    </row>
    <row r="554" spans="1:6" ht="15" customHeight="1">
      <c r="A554" s="1134"/>
      <c r="B554" s="1078"/>
      <c r="C554" s="1161"/>
      <c r="D554" s="1161"/>
      <c r="E554" s="1101"/>
      <c r="F554" s="1101"/>
    </row>
    <row r="555" spans="1:6" ht="81" customHeight="1">
      <c r="A555" s="1097" t="s">
        <v>2350</v>
      </c>
      <c r="B555" s="1137" t="s">
        <v>2183</v>
      </c>
      <c r="C555" s="1130"/>
      <c r="D555" s="1130"/>
      <c r="E555" s="1101"/>
      <c r="F555" s="1101"/>
    </row>
    <row r="556" spans="1:6" ht="15" customHeight="1">
      <c r="A556" s="1132"/>
      <c r="B556" s="1160" t="s">
        <v>2184</v>
      </c>
      <c r="C556" s="1088" t="s">
        <v>1579</v>
      </c>
      <c r="D556" s="1088">
        <v>10</v>
      </c>
      <c r="E556" s="1101"/>
      <c r="F556" s="1101">
        <f>D556*E556</f>
        <v>0</v>
      </c>
    </row>
    <row r="557" spans="1:6" ht="15" customHeight="1">
      <c r="A557" s="1134"/>
      <c r="B557" s="1078"/>
      <c r="C557" s="1126"/>
      <c r="D557" s="1126"/>
      <c r="E557" s="1101"/>
      <c r="F557" s="1101"/>
    </row>
    <row r="558" spans="1:6" ht="24.75" customHeight="1">
      <c r="A558" s="1097" t="s">
        <v>2351</v>
      </c>
      <c r="B558" s="1137" t="s">
        <v>2186</v>
      </c>
      <c r="C558" s="1130"/>
      <c r="D558" s="1130"/>
      <c r="E558" s="1101"/>
      <c r="F558" s="1101"/>
    </row>
    <row r="559" spans="1:6">
      <c r="A559" s="1132"/>
      <c r="B559" s="1076"/>
      <c r="C559" s="1088" t="s">
        <v>5</v>
      </c>
      <c r="D559" s="1088">
        <v>1</v>
      </c>
      <c r="E559" s="1101"/>
      <c r="F559" s="1101">
        <f>D559*E559</f>
        <v>0</v>
      </c>
    </row>
    <row r="560" spans="1:6" ht="15" customHeight="1">
      <c r="A560" s="1134"/>
      <c r="B560" s="1078"/>
      <c r="C560" s="1159"/>
      <c r="D560" s="1159"/>
      <c r="E560" s="1101"/>
      <c r="F560" s="1101"/>
    </row>
    <row r="561" spans="1:6" ht="57.75" customHeight="1">
      <c r="A561" s="1097" t="s">
        <v>2352</v>
      </c>
      <c r="B561" s="1077" t="s">
        <v>2188</v>
      </c>
      <c r="D561" s="1153"/>
      <c r="E561" s="1101"/>
      <c r="F561" s="1101"/>
    </row>
    <row r="562" spans="1:6" ht="13.5" customHeight="1">
      <c r="A562" s="1077"/>
      <c r="C562" s="1088" t="s">
        <v>7</v>
      </c>
      <c r="D562" s="1153">
        <v>150</v>
      </c>
      <c r="E562" s="1101"/>
      <c r="F562" s="1101">
        <f>D562*E562</f>
        <v>0</v>
      </c>
    </row>
    <row r="563" spans="1:6" ht="13.5" customHeight="1">
      <c r="A563" s="1134"/>
      <c r="B563" s="1162"/>
      <c r="C563" s="1126"/>
      <c r="D563" s="1126"/>
      <c r="E563" s="1101"/>
      <c r="F563" s="1101"/>
    </row>
    <row r="564" spans="1:6" ht="23">
      <c r="A564" s="1097" t="s">
        <v>2353</v>
      </c>
      <c r="B564" s="1077" t="s">
        <v>2190</v>
      </c>
      <c r="D564" s="1153"/>
      <c r="E564" s="1101"/>
      <c r="F564" s="1101"/>
    </row>
    <row r="565" spans="1:6" ht="14.5">
      <c r="A565" s="1077"/>
      <c r="B565" s="1141" t="s">
        <v>2191</v>
      </c>
      <c r="C565" s="1088" t="s">
        <v>5</v>
      </c>
      <c r="D565" s="1088">
        <v>2</v>
      </c>
      <c r="E565" s="1101"/>
      <c r="F565" s="1101">
        <f>D565*E565</f>
        <v>0</v>
      </c>
    </row>
    <row r="566" spans="1:6">
      <c r="A566" s="1077"/>
      <c r="E566" s="1101"/>
      <c r="F566" s="1101"/>
    </row>
    <row r="567" spans="1:6" ht="24" customHeight="1">
      <c r="A567" s="1097" t="s">
        <v>2354</v>
      </c>
      <c r="B567" s="1077" t="s">
        <v>2193</v>
      </c>
      <c r="E567" s="1101"/>
      <c r="F567" s="1101"/>
    </row>
    <row r="568" spans="1:6" ht="14.5">
      <c r="A568" s="1077"/>
      <c r="B568" s="1141" t="s">
        <v>2194</v>
      </c>
      <c r="C568" s="1088" t="s">
        <v>5</v>
      </c>
      <c r="D568" s="1088">
        <v>5</v>
      </c>
      <c r="E568" s="1101"/>
      <c r="F568" s="1101">
        <f>D568*E568</f>
        <v>0</v>
      </c>
    </row>
    <row r="569" spans="1:6">
      <c r="A569" s="1151"/>
      <c r="B569" s="1154"/>
      <c r="D569" s="1163"/>
      <c r="E569" s="1101"/>
      <c r="F569" s="1101"/>
    </row>
    <row r="570" spans="1:6" ht="46.5" customHeight="1">
      <c r="A570" s="1097" t="s">
        <v>2355</v>
      </c>
      <c r="B570" s="1077" t="s">
        <v>2196</v>
      </c>
      <c r="C570" s="1164"/>
      <c r="D570" s="1164"/>
      <c r="E570" s="1101"/>
      <c r="F570" s="1101"/>
    </row>
    <row r="571" spans="1:6">
      <c r="A571" s="1165"/>
      <c r="B571" s="1166"/>
      <c r="C571" s="1088" t="s">
        <v>2155</v>
      </c>
      <c r="D571" s="1088">
        <v>1</v>
      </c>
      <c r="E571" s="1101"/>
      <c r="F571" s="1101">
        <f>D571*E571</f>
        <v>0</v>
      </c>
    </row>
    <row r="572" spans="1:6">
      <c r="A572" s="1165"/>
      <c r="B572" s="1166"/>
      <c r="E572" s="1101"/>
      <c r="F572" s="1101"/>
    </row>
    <row r="573" spans="1:6" ht="43.5">
      <c r="A573" s="1097" t="s">
        <v>2356</v>
      </c>
      <c r="B573" s="1167" t="s">
        <v>2198</v>
      </c>
      <c r="C573" s="1168"/>
      <c r="D573" s="1169"/>
      <c r="E573" s="1094"/>
      <c r="F573" s="1170"/>
    </row>
    <row r="574" spans="1:6" ht="14.5">
      <c r="A574" s="1171"/>
      <c r="B574" s="1141">
        <v>200</v>
      </c>
      <c r="C574" s="1168" t="s">
        <v>1579</v>
      </c>
      <c r="D574" s="1172">
        <v>16</v>
      </c>
      <c r="E574" s="1094"/>
      <c r="F574" s="1101">
        <f>D574*E574</f>
        <v>0</v>
      </c>
    </row>
    <row r="575" spans="1:6" ht="14.5">
      <c r="A575" s="1171"/>
      <c r="B575" s="1141"/>
      <c r="C575" s="1168"/>
      <c r="D575" s="1172"/>
      <c r="E575" s="1094"/>
      <c r="F575" s="1173"/>
    </row>
    <row r="576" spans="1:6" ht="43.5">
      <c r="A576" s="1097" t="s">
        <v>2357</v>
      </c>
      <c r="B576" s="1174" t="s">
        <v>2200</v>
      </c>
      <c r="C576" s="1168"/>
      <c r="D576" s="1172"/>
      <c r="E576" s="1094"/>
      <c r="F576" s="1173"/>
    </row>
    <row r="577" spans="1:6" ht="14.5">
      <c r="A577" s="1171"/>
      <c r="B577" s="1175" t="s">
        <v>2201</v>
      </c>
      <c r="C577" s="1168" t="s">
        <v>1579</v>
      </c>
      <c r="D577" s="1172">
        <v>7</v>
      </c>
      <c r="E577" s="1094"/>
      <c r="F577" s="1101">
        <f>D577*E577</f>
        <v>0</v>
      </c>
    </row>
    <row r="578" spans="1:6" ht="14.25" customHeight="1">
      <c r="A578" s="1171"/>
      <c r="B578" s="1141"/>
      <c r="C578" s="1168"/>
      <c r="D578" s="1172"/>
      <c r="E578" s="1094"/>
      <c r="F578" s="1173"/>
    </row>
    <row r="579" spans="1:6" ht="23">
      <c r="A579" s="1097" t="s">
        <v>2358</v>
      </c>
      <c r="B579" s="1077" t="s">
        <v>2203</v>
      </c>
      <c r="C579" s="1176"/>
      <c r="D579" s="1176"/>
      <c r="E579" s="1094"/>
      <c r="F579" s="1170"/>
    </row>
    <row r="580" spans="1:6">
      <c r="A580" s="1171"/>
      <c r="B580" s="1177"/>
      <c r="C580" s="1145" t="s">
        <v>7</v>
      </c>
      <c r="D580" s="1169">
        <v>50</v>
      </c>
      <c r="E580" s="1094"/>
      <c r="F580" s="1101">
        <f>D580*E580</f>
        <v>0</v>
      </c>
    </row>
    <row r="581" spans="1:6" ht="13">
      <c r="A581" s="1178"/>
      <c r="B581" s="1177"/>
      <c r="C581" s="1179"/>
      <c r="D581" s="1169"/>
      <c r="E581" s="1094"/>
      <c r="F581" s="1180"/>
    </row>
    <row r="582" spans="1:6" ht="57" customHeight="1">
      <c r="A582" s="1097" t="s">
        <v>2359</v>
      </c>
      <c r="B582" s="1077" t="s">
        <v>2188</v>
      </c>
      <c r="C582" s="1145"/>
      <c r="D582" s="1169"/>
      <c r="E582" s="1094"/>
      <c r="F582" s="1170"/>
    </row>
    <row r="583" spans="1:6">
      <c r="A583" s="1171"/>
      <c r="B583" s="1177"/>
      <c r="C583" s="1145" t="s">
        <v>7</v>
      </c>
      <c r="D583" s="1169">
        <v>15</v>
      </c>
      <c r="E583" s="1094"/>
      <c r="F583" s="1101">
        <f>D583*E583</f>
        <v>0</v>
      </c>
    </row>
    <row r="584" spans="1:6" ht="13">
      <c r="A584" s="1181"/>
      <c r="C584" s="1182"/>
      <c r="D584" s="1169"/>
      <c r="E584" s="1094"/>
      <c r="F584" s="1180"/>
    </row>
    <row r="585" spans="1:6" ht="34.5">
      <c r="A585" s="1097" t="s">
        <v>2360</v>
      </c>
      <c r="B585" s="1077" t="s">
        <v>2206</v>
      </c>
      <c r="C585" s="1150"/>
      <c r="D585" s="1150"/>
      <c r="E585" s="1094"/>
      <c r="F585" s="1170"/>
    </row>
    <row r="586" spans="1:6" ht="23">
      <c r="A586" s="1165"/>
      <c r="B586" s="1183" t="s">
        <v>2207</v>
      </c>
      <c r="D586" s="1169"/>
      <c r="E586" s="1094"/>
      <c r="F586" s="1170"/>
    </row>
    <row r="587" spans="1:6" ht="34.5">
      <c r="A587" s="1165"/>
      <c r="B587" s="1183" t="s">
        <v>2208</v>
      </c>
      <c r="D587" s="1169"/>
      <c r="E587" s="1094"/>
      <c r="F587" s="1170"/>
    </row>
    <row r="588" spans="1:6" ht="23">
      <c r="A588" s="1165"/>
      <c r="B588" s="1183" t="s">
        <v>2209</v>
      </c>
      <c r="D588" s="1169"/>
      <c r="E588" s="1094"/>
      <c r="F588" s="1170"/>
    </row>
    <row r="589" spans="1:6" ht="23">
      <c r="A589" s="1165"/>
      <c r="B589" s="1183" t="s">
        <v>2210</v>
      </c>
      <c r="D589" s="1169"/>
      <c r="E589" s="1094"/>
      <c r="F589" s="1170"/>
    </row>
    <row r="590" spans="1:6" ht="23">
      <c r="A590" s="1165"/>
      <c r="B590" s="1183" t="s">
        <v>2211</v>
      </c>
      <c r="D590" s="1169"/>
      <c r="E590" s="1094"/>
      <c r="F590" s="1170"/>
    </row>
    <row r="591" spans="1:6" ht="23">
      <c r="A591" s="1165"/>
      <c r="B591" s="1183" t="s">
        <v>2212</v>
      </c>
      <c r="D591" s="1169"/>
      <c r="E591" s="1094"/>
      <c r="F591" s="1170"/>
    </row>
    <row r="592" spans="1:6">
      <c r="A592" s="1165"/>
      <c r="B592" s="1150" t="s">
        <v>2213</v>
      </c>
      <c r="D592" s="1169"/>
      <c r="E592" s="1094"/>
      <c r="F592" s="1170"/>
    </row>
    <row r="593" spans="1:12" ht="23">
      <c r="A593" s="1165"/>
      <c r="B593" s="1150" t="s">
        <v>2214</v>
      </c>
      <c r="D593" s="1169"/>
      <c r="E593" s="1094"/>
      <c r="F593" s="1170"/>
    </row>
    <row r="594" spans="1:12">
      <c r="A594" s="1165"/>
      <c r="B594" s="1150" t="s">
        <v>2215</v>
      </c>
      <c r="D594" s="1169"/>
      <c r="E594" s="1094"/>
      <c r="F594" s="1170"/>
    </row>
    <row r="595" spans="1:12" ht="13">
      <c r="A595" s="1165"/>
      <c r="B595" s="1183" t="s">
        <v>2216</v>
      </c>
      <c r="C595" s="1145" t="s">
        <v>2174</v>
      </c>
      <c r="D595" s="1169">
        <v>30</v>
      </c>
      <c r="E595" s="1094"/>
      <c r="F595" s="1101">
        <f>D595*E595</f>
        <v>0</v>
      </c>
    </row>
    <row r="596" spans="1:12">
      <c r="A596" s="1165"/>
      <c r="B596" s="1166"/>
      <c r="E596" s="1101"/>
      <c r="F596" s="1101"/>
    </row>
    <row r="597" spans="1:12" ht="12.5">
      <c r="A597" s="1184"/>
      <c r="B597" s="1166"/>
      <c r="C597" s="1185"/>
      <c r="D597" s="1185"/>
      <c r="E597" s="1101"/>
      <c r="F597" s="1101"/>
    </row>
    <row r="598" spans="1:12" ht="29">
      <c r="A598" s="1097" t="s">
        <v>2361</v>
      </c>
      <c r="B598" s="1186" t="s">
        <v>2218</v>
      </c>
      <c r="C598" s="1187"/>
      <c r="D598" s="1188"/>
      <c r="E598" s="1101"/>
      <c r="F598" s="1101"/>
      <c r="J598" s="1140"/>
      <c r="L598" s="1189"/>
    </row>
    <row r="599" spans="1:12" ht="14.5">
      <c r="A599" s="1190"/>
      <c r="B599" s="1191"/>
      <c r="C599" s="1187" t="s">
        <v>183</v>
      </c>
      <c r="D599" s="1188">
        <v>1</v>
      </c>
      <c r="E599" s="1101"/>
      <c r="F599" s="1101">
        <f>D599*E599</f>
        <v>0</v>
      </c>
      <c r="J599" s="1140"/>
      <c r="L599" s="1189"/>
    </row>
    <row r="600" spans="1:12" ht="14.5">
      <c r="A600" s="1190"/>
      <c r="B600" s="1191"/>
      <c r="C600" s="1187"/>
      <c r="D600" s="1188"/>
      <c r="E600" s="1101"/>
      <c r="F600" s="1101"/>
      <c r="J600" s="1140"/>
      <c r="L600" s="1189"/>
    </row>
    <row r="601" spans="1:12" ht="29">
      <c r="A601" s="1097" t="s">
        <v>2362</v>
      </c>
      <c r="B601" s="1186" t="s">
        <v>2220</v>
      </c>
      <c r="C601" s="1187"/>
      <c r="D601" s="1188"/>
      <c r="E601" s="1101"/>
      <c r="F601" s="1101"/>
      <c r="J601" s="1140"/>
      <c r="L601" s="1189"/>
    </row>
    <row r="602" spans="1:12" ht="14.5">
      <c r="A602" s="1190"/>
      <c r="B602" s="1191"/>
      <c r="C602" s="1187" t="s">
        <v>2221</v>
      </c>
      <c r="D602" s="1188">
        <v>255</v>
      </c>
      <c r="E602" s="1101"/>
      <c r="F602" s="1101">
        <f>D602*E602</f>
        <v>0</v>
      </c>
      <c r="J602" s="1140"/>
      <c r="L602" s="1189"/>
    </row>
    <row r="603" spans="1:12" ht="14.5">
      <c r="A603" s="1190"/>
      <c r="B603" s="1191"/>
      <c r="C603" s="1187"/>
      <c r="D603" s="1188"/>
      <c r="E603" s="1101"/>
      <c r="F603" s="1101"/>
      <c r="J603" s="1140"/>
      <c r="L603" s="1189"/>
    </row>
    <row r="604" spans="1:12" ht="46">
      <c r="A604" s="1097" t="s">
        <v>2363</v>
      </c>
      <c r="B604" s="1077" t="s">
        <v>2223</v>
      </c>
      <c r="D604" s="1130"/>
      <c r="E604" s="1101"/>
      <c r="F604" s="1101"/>
      <c r="J604" s="1192"/>
      <c r="L604" s="1193"/>
    </row>
    <row r="605" spans="1:12">
      <c r="A605" s="1077"/>
      <c r="B605" s="1194"/>
      <c r="C605" s="1088" t="s">
        <v>2155</v>
      </c>
      <c r="D605" s="1088">
        <v>1</v>
      </c>
      <c r="E605" s="1101"/>
      <c r="F605" s="1101">
        <f>D605*E605</f>
        <v>0</v>
      </c>
      <c r="J605" s="1192"/>
      <c r="L605" s="1193"/>
    </row>
    <row r="606" spans="1:12" ht="12.5">
      <c r="A606" s="1195"/>
      <c r="B606" s="1196"/>
      <c r="C606" s="1185"/>
      <c r="D606" s="1185"/>
      <c r="E606" s="1101"/>
      <c r="F606" s="1101"/>
      <c r="J606" s="1197"/>
      <c r="L606" s="1193"/>
    </row>
    <row r="607" spans="1:12" ht="70.5" customHeight="1">
      <c r="A607" s="1097" t="s">
        <v>2364</v>
      </c>
      <c r="B607" s="1077" t="s">
        <v>2225</v>
      </c>
      <c r="C607" s="1198"/>
      <c r="D607" s="1198"/>
      <c r="E607" s="1101"/>
      <c r="F607" s="1101"/>
      <c r="J607" s="1197"/>
      <c r="L607" s="1193"/>
    </row>
    <row r="608" spans="1:12" ht="12.5">
      <c r="A608" s="1151"/>
      <c r="C608" s="1198"/>
      <c r="D608" s="1198"/>
      <c r="E608" s="1101"/>
      <c r="F608" s="1101"/>
      <c r="J608" s="1197"/>
      <c r="L608" s="1193"/>
    </row>
    <row r="609" spans="1:12" ht="23">
      <c r="A609" s="1199" t="s">
        <v>2320</v>
      </c>
      <c r="B609" s="1200" t="s">
        <v>2226</v>
      </c>
      <c r="C609" s="1201"/>
      <c r="D609" s="1201"/>
      <c r="E609" s="1202"/>
      <c r="F609" s="1203">
        <f>SUM(F368:F608)</f>
        <v>0</v>
      </c>
      <c r="J609" s="1197"/>
      <c r="L609" s="1193"/>
    </row>
    <row r="610" spans="1:12" ht="12.5">
      <c r="A610" s="1151"/>
      <c r="C610" s="1198"/>
      <c r="D610" s="1198"/>
      <c r="E610" s="1101"/>
      <c r="F610" s="1101"/>
      <c r="J610" s="1197"/>
      <c r="L610" s="1193"/>
    </row>
    <row r="611" spans="1:12" ht="12.5">
      <c r="A611" s="1151"/>
      <c r="C611" s="1198"/>
      <c r="D611" s="1198"/>
      <c r="E611" s="1101"/>
      <c r="F611" s="1101"/>
      <c r="J611" s="1197"/>
      <c r="L611" s="1193"/>
    </row>
    <row r="612" spans="1:12" ht="12.5">
      <c r="A612" s="1204" t="s">
        <v>2365</v>
      </c>
      <c r="B612" s="1205" t="s">
        <v>2228</v>
      </c>
      <c r="C612" s="1198"/>
      <c r="D612" s="1198"/>
      <c r="E612" s="1101"/>
      <c r="F612" s="1101"/>
      <c r="J612" s="1197"/>
      <c r="L612" s="1193"/>
    </row>
    <row r="613" spans="1:12" ht="12.5">
      <c r="A613" s="1151"/>
      <c r="C613" s="1198"/>
      <c r="D613" s="1198"/>
      <c r="E613" s="1101"/>
      <c r="F613" s="1101"/>
      <c r="J613" s="1197"/>
      <c r="L613" s="1193"/>
    </row>
    <row r="614" spans="1:12" ht="63.5">
      <c r="A614" s="1206" t="s">
        <v>2366</v>
      </c>
      <c r="B614" s="1207" t="s">
        <v>2230</v>
      </c>
      <c r="C614" s="1243"/>
      <c r="D614" s="1243"/>
      <c r="E614" s="1101"/>
      <c r="F614" s="1101"/>
      <c r="J614" s="1197"/>
      <c r="L614" s="1193"/>
    </row>
    <row r="615" spans="1:12">
      <c r="A615" s="1209"/>
      <c r="B615" s="1210"/>
      <c r="C615" s="1211"/>
      <c r="D615" s="1212"/>
      <c r="E615" s="1101"/>
      <c r="F615" s="1101"/>
      <c r="J615" s="1197"/>
      <c r="L615" s="1193"/>
    </row>
    <row r="616" spans="1:12">
      <c r="A616" s="1213"/>
      <c r="B616" s="1214" t="s">
        <v>2231</v>
      </c>
      <c r="C616" s="1208" t="s">
        <v>183</v>
      </c>
      <c r="D616" s="1208">
        <v>1</v>
      </c>
      <c r="E616" s="1101"/>
      <c r="F616" s="1101">
        <f>D616*E616</f>
        <v>0</v>
      </c>
      <c r="J616" s="1197"/>
      <c r="L616" s="1193"/>
    </row>
    <row r="617" spans="1:12">
      <c r="A617" s="1213"/>
      <c r="B617" s="1079"/>
      <c r="C617" s="1208"/>
      <c r="D617" s="1208"/>
      <c r="E617" s="1101"/>
      <c r="F617" s="1101"/>
      <c r="J617" s="1197"/>
      <c r="L617" s="1193"/>
    </row>
    <row r="618" spans="1:12">
      <c r="A618" s="1206" t="s">
        <v>2367</v>
      </c>
      <c r="B618" s="1216" t="s">
        <v>2233</v>
      </c>
      <c r="C618" s="1217"/>
      <c r="D618" s="1217"/>
      <c r="E618" s="1101"/>
      <c r="F618" s="1101"/>
      <c r="J618" s="1197"/>
      <c r="L618" s="1193"/>
    </row>
    <row r="619" spans="1:12" ht="23">
      <c r="A619" s="1218"/>
      <c r="B619" s="1219" t="s">
        <v>2368</v>
      </c>
      <c r="C619" s="1217"/>
      <c r="D619" s="1217"/>
      <c r="E619" s="1101"/>
      <c r="F619" s="1101"/>
      <c r="J619" s="1197"/>
      <c r="L619" s="1193"/>
    </row>
    <row r="620" spans="1:12">
      <c r="A620" s="1218"/>
      <c r="B620" s="1219"/>
      <c r="C620" s="1217"/>
      <c r="D620" s="1217"/>
      <c r="E620" s="1101"/>
      <c r="F620" s="1101"/>
      <c r="J620" s="1197"/>
      <c r="L620" s="1193"/>
    </row>
    <row r="621" spans="1:12">
      <c r="A621" s="1220" t="s">
        <v>2369</v>
      </c>
      <c r="B621" s="1216" t="s">
        <v>2236</v>
      </c>
      <c r="C621" s="1172"/>
      <c r="D621" s="1172"/>
      <c r="E621" s="1101"/>
      <c r="F621" s="1101"/>
      <c r="J621" s="1197"/>
      <c r="L621" s="1193"/>
    </row>
    <row r="622" spans="1:12" ht="23">
      <c r="A622" s="1220"/>
      <c r="B622" s="1219" t="s">
        <v>2237</v>
      </c>
      <c r="C622" s="1172" t="s">
        <v>5</v>
      </c>
      <c r="D622" s="1221">
        <v>1</v>
      </c>
      <c r="E622" s="1101"/>
      <c r="F622" s="1101"/>
      <c r="J622" s="1197"/>
      <c r="L622" s="1193"/>
    </row>
    <row r="623" spans="1:12" ht="34.5">
      <c r="A623" s="1220"/>
      <c r="B623" s="1219" t="s">
        <v>2238</v>
      </c>
      <c r="C623" s="1172" t="s">
        <v>5</v>
      </c>
      <c r="D623" s="1221">
        <v>10</v>
      </c>
      <c r="E623" s="1101"/>
      <c r="F623" s="1101"/>
      <c r="J623" s="1197"/>
      <c r="L623" s="1193"/>
    </row>
    <row r="624" spans="1:12" ht="34.5">
      <c r="A624" s="1220"/>
      <c r="B624" s="1219" t="s">
        <v>2239</v>
      </c>
      <c r="C624" s="1172" t="s">
        <v>5</v>
      </c>
      <c r="D624" s="1221">
        <v>1</v>
      </c>
      <c r="E624" s="1101"/>
      <c r="F624" s="1101"/>
      <c r="J624" s="1197"/>
      <c r="L624" s="1193"/>
    </row>
    <row r="625" spans="1:12" ht="34.5">
      <c r="A625" s="1220"/>
      <c r="B625" s="1219" t="s">
        <v>2240</v>
      </c>
      <c r="C625" s="1172" t="s">
        <v>5</v>
      </c>
      <c r="D625" s="1221">
        <v>1</v>
      </c>
      <c r="E625" s="1101"/>
      <c r="F625" s="1101"/>
      <c r="J625" s="1197"/>
      <c r="L625" s="1193"/>
    </row>
    <row r="626" spans="1:12" ht="23">
      <c r="A626" s="1220"/>
      <c r="B626" s="1219" t="s">
        <v>2241</v>
      </c>
      <c r="C626" s="1172" t="s">
        <v>5</v>
      </c>
      <c r="D626" s="1221">
        <v>2</v>
      </c>
      <c r="E626" s="1101"/>
      <c r="F626" s="1101"/>
      <c r="J626" s="1197"/>
      <c r="L626" s="1193"/>
    </row>
    <row r="627" spans="1:12" ht="23">
      <c r="A627" s="1220"/>
      <c r="B627" s="1219" t="s">
        <v>2242</v>
      </c>
      <c r="C627" s="1172" t="s">
        <v>5</v>
      </c>
      <c r="D627" s="1221">
        <v>2</v>
      </c>
      <c r="E627" s="1101"/>
      <c r="F627" s="1101"/>
      <c r="J627" s="1197"/>
      <c r="L627" s="1193"/>
    </row>
    <row r="628" spans="1:12" ht="23">
      <c r="A628" s="1220"/>
      <c r="B628" s="1219" t="s">
        <v>2243</v>
      </c>
      <c r="C628" s="1172" t="s">
        <v>5</v>
      </c>
      <c r="D628" s="1221">
        <v>2</v>
      </c>
      <c r="E628" s="1101"/>
      <c r="F628" s="1101"/>
      <c r="J628" s="1197"/>
      <c r="L628" s="1193"/>
    </row>
    <row r="629" spans="1:12" ht="23">
      <c r="A629" s="1220"/>
      <c r="B629" s="1219" t="s">
        <v>2244</v>
      </c>
      <c r="C629" s="1172" t="s">
        <v>5</v>
      </c>
      <c r="D629" s="1221">
        <v>4</v>
      </c>
      <c r="E629" s="1101"/>
      <c r="F629" s="1101"/>
      <c r="J629" s="1197"/>
      <c r="L629" s="1193"/>
    </row>
    <row r="630" spans="1:12" ht="23">
      <c r="A630" s="1220"/>
      <c r="B630" s="1219" t="s">
        <v>2245</v>
      </c>
      <c r="C630" s="1172" t="s">
        <v>5</v>
      </c>
      <c r="D630" s="1221">
        <v>4</v>
      </c>
      <c r="E630" s="1101"/>
      <c r="F630" s="1101"/>
      <c r="J630" s="1197"/>
      <c r="L630" s="1193"/>
    </row>
    <row r="631" spans="1:12" ht="23">
      <c r="A631" s="1220"/>
      <c r="B631" s="1219" t="s">
        <v>2246</v>
      </c>
      <c r="C631" s="1172" t="s">
        <v>5</v>
      </c>
      <c r="D631" s="1221">
        <v>1</v>
      </c>
      <c r="E631" s="1101"/>
      <c r="F631" s="1101"/>
      <c r="J631" s="1197"/>
      <c r="L631" s="1193"/>
    </row>
    <row r="632" spans="1:12" ht="23">
      <c r="A632" s="1220"/>
      <c r="B632" s="1219" t="s">
        <v>2243</v>
      </c>
      <c r="C632" s="1172" t="s">
        <v>5</v>
      </c>
      <c r="D632" s="1221">
        <v>1</v>
      </c>
      <c r="E632" s="1101"/>
      <c r="F632" s="1101"/>
      <c r="J632" s="1197"/>
      <c r="L632" s="1193"/>
    </row>
    <row r="633" spans="1:12" ht="23">
      <c r="A633" s="1220"/>
      <c r="B633" s="1219" t="s">
        <v>2247</v>
      </c>
      <c r="C633" s="1172" t="s">
        <v>5</v>
      </c>
      <c r="D633" s="1221">
        <v>1</v>
      </c>
      <c r="E633" s="1101"/>
      <c r="F633" s="1101"/>
      <c r="J633" s="1197"/>
      <c r="L633" s="1193"/>
    </row>
    <row r="634" spans="1:12" ht="23">
      <c r="A634" s="1220"/>
      <c r="B634" s="1219" t="s">
        <v>2243</v>
      </c>
      <c r="C634" s="1172" t="s">
        <v>5</v>
      </c>
      <c r="D634" s="1221">
        <v>1</v>
      </c>
      <c r="E634" s="1101"/>
      <c r="F634" s="1101"/>
      <c r="J634" s="1197"/>
      <c r="L634" s="1193"/>
    </row>
    <row r="635" spans="1:12">
      <c r="A635" s="1222"/>
      <c r="B635" s="1223"/>
      <c r="C635" s="1212"/>
      <c r="D635" s="1224"/>
      <c r="E635" s="1101"/>
      <c r="F635" s="1101"/>
      <c r="J635" s="1197"/>
      <c r="L635" s="1193"/>
    </row>
    <row r="636" spans="1:12">
      <c r="A636" s="1220"/>
      <c r="B636" s="1216" t="s">
        <v>2248</v>
      </c>
      <c r="C636" s="1208" t="s">
        <v>183</v>
      </c>
      <c r="D636" s="1208">
        <v>1</v>
      </c>
      <c r="E636" s="1101"/>
      <c r="F636" s="1101">
        <f>D636*E636</f>
        <v>0</v>
      </c>
      <c r="J636" s="1197"/>
      <c r="L636" s="1193"/>
    </row>
    <row r="637" spans="1:12">
      <c r="A637" s="1225"/>
      <c r="B637" s="1143"/>
      <c r="C637" s="1172"/>
      <c r="D637" s="1172"/>
      <c r="E637" s="1101"/>
      <c r="F637" s="1101"/>
      <c r="J637" s="1197"/>
      <c r="L637" s="1193"/>
    </row>
    <row r="638" spans="1:12">
      <c r="A638" s="1226" t="s">
        <v>2370</v>
      </c>
      <c r="B638" s="1216" t="s">
        <v>2250</v>
      </c>
      <c r="C638" s="1172"/>
      <c r="D638" s="1172"/>
      <c r="E638" s="1101"/>
      <c r="F638" s="1101"/>
      <c r="J638" s="1197"/>
      <c r="L638" s="1193"/>
    </row>
    <row r="639" spans="1:12" ht="23">
      <c r="A639" s="1225"/>
      <c r="B639" s="1219" t="s">
        <v>2371</v>
      </c>
      <c r="C639" s="1208" t="s">
        <v>183</v>
      </c>
      <c r="D639" s="1208">
        <v>1</v>
      </c>
      <c r="E639" s="1101"/>
      <c r="F639" s="1101">
        <f>D639*E639</f>
        <v>0</v>
      </c>
      <c r="J639" s="1197"/>
      <c r="L639" s="1193"/>
    </row>
    <row r="640" spans="1:12">
      <c r="A640" s="1225"/>
      <c r="B640" s="1216"/>
      <c r="C640" s="1172"/>
      <c r="D640" s="1172"/>
      <c r="E640" s="1101"/>
      <c r="F640" s="1101"/>
      <c r="J640" s="1197"/>
      <c r="L640" s="1193"/>
    </row>
    <row r="641" spans="1:12">
      <c r="A641" s="1220" t="s">
        <v>2372</v>
      </c>
      <c r="B641" s="1216" t="s">
        <v>2253</v>
      </c>
      <c r="C641" s="1172"/>
      <c r="D641" s="1172"/>
      <c r="E641" s="1101"/>
      <c r="F641" s="1101"/>
      <c r="J641" s="1197"/>
      <c r="L641" s="1193"/>
    </row>
    <row r="642" spans="1:12" ht="34.5">
      <c r="A642" s="1220"/>
      <c r="B642" s="1219" t="s">
        <v>2254</v>
      </c>
      <c r="C642" s="1172" t="s">
        <v>5</v>
      </c>
      <c r="D642" s="1221">
        <v>1</v>
      </c>
      <c r="E642" s="1101"/>
      <c r="F642" s="1101">
        <f t="shared" ref="F642:F651" si="2">D642*E642</f>
        <v>0</v>
      </c>
      <c r="J642" s="1197"/>
      <c r="L642" s="1193"/>
    </row>
    <row r="643" spans="1:12" ht="46">
      <c r="A643" s="1220"/>
      <c r="B643" s="1219" t="s">
        <v>2255</v>
      </c>
      <c r="C643" s="1172" t="s">
        <v>5</v>
      </c>
      <c r="D643" s="1221">
        <v>1</v>
      </c>
      <c r="E643" s="1101"/>
      <c r="F643" s="1101">
        <f t="shared" si="2"/>
        <v>0</v>
      </c>
      <c r="J643" s="1197"/>
      <c r="L643" s="1193"/>
    </row>
    <row r="644" spans="1:12">
      <c r="A644" s="1220"/>
      <c r="B644" s="1227" t="s">
        <v>2256</v>
      </c>
      <c r="C644" s="1172" t="s">
        <v>5</v>
      </c>
      <c r="D644" s="1221">
        <v>1</v>
      </c>
      <c r="E644" s="1101"/>
      <c r="F644" s="1101">
        <f t="shared" si="2"/>
        <v>0</v>
      </c>
      <c r="J644" s="1197"/>
      <c r="L644" s="1193"/>
    </row>
    <row r="645" spans="1:12">
      <c r="A645" s="1220"/>
      <c r="B645" s="1219" t="s">
        <v>2257</v>
      </c>
      <c r="C645" s="1172" t="s">
        <v>5</v>
      </c>
      <c r="D645" s="1221">
        <v>1</v>
      </c>
      <c r="E645" s="1101"/>
      <c r="F645" s="1101">
        <f t="shared" si="2"/>
        <v>0</v>
      </c>
      <c r="J645" s="1197"/>
      <c r="L645" s="1193"/>
    </row>
    <row r="646" spans="1:12" ht="23">
      <c r="A646" s="1220"/>
      <c r="B646" s="1219" t="s">
        <v>2258</v>
      </c>
      <c r="C646" s="1172" t="s">
        <v>5</v>
      </c>
      <c r="D646" s="1221">
        <v>1</v>
      </c>
      <c r="E646" s="1101"/>
      <c r="F646" s="1101">
        <f t="shared" si="2"/>
        <v>0</v>
      </c>
      <c r="J646" s="1197"/>
      <c r="L646" s="1193"/>
    </row>
    <row r="647" spans="1:12" ht="23">
      <c r="A647" s="1220"/>
      <c r="B647" s="1219" t="s">
        <v>2259</v>
      </c>
      <c r="C647" s="1172" t="s">
        <v>5</v>
      </c>
      <c r="D647" s="1221">
        <v>4</v>
      </c>
      <c r="E647" s="1101"/>
      <c r="F647" s="1101">
        <f t="shared" si="2"/>
        <v>0</v>
      </c>
      <c r="J647" s="1197"/>
      <c r="L647" s="1193"/>
    </row>
    <row r="648" spans="1:12" ht="46">
      <c r="A648" s="1220"/>
      <c r="B648" s="1219" t="s">
        <v>2260</v>
      </c>
      <c r="C648" s="1172" t="s">
        <v>5</v>
      </c>
      <c r="D648" s="1221">
        <v>4</v>
      </c>
      <c r="E648" s="1101"/>
      <c r="F648" s="1101">
        <f t="shared" si="2"/>
        <v>0</v>
      </c>
      <c r="J648" s="1197"/>
      <c r="L648" s="1193"/>
    </row>
    <row r="649" spans="1:12" ht="34.5">
      <c r="A649" s="1220"/>
      <c r="B649" s="1219" t="s">
        <v>2261</v>
      </c>
      <c r="C649" s="1172" t="s">
        <v>5</v>
      </c>
      <c r="D649" s="1221">
        <v>4</v>
      </c>
      <c r="E649" s="1101"/>
      <c r="F649" s="1101">
        <f t="shared" si="2"/>
        <v>0</v>
      </c>
      <c r="J649" s="1197"/>
      <c r="L649" s="1193"/>
    </row>
    <row r="650" spans="1:12">
      <c r="A650" s="1220"/>
      <c r="B650" s="1219" t="s">
        <v>2262</v>
      </c>
      <c r="C650" s="1172" t="s">
        <v>5</v>
      </c>
      <c r="D650" s="1221">
        <v>1</v>
      </c>
      <c r="E650" s="1101"/>
      <c r="F650" s="1101">
        <f t="shared" si="2"/>
        <v>0</v>
      </c>
      <c r="J650" s="1197"/>
      <c r="L650" s="1193"/>
    </row>
    <row r="651" spans="1:12" ht="34.5">
      <c r="A651" s="1220"/>
      <c r="B651" s="1219" t="s">
        <v>2263</v>
      </c>
      <c r="C651" s="1172" t="s">
        <v>5</v>
      </c>
      <c r="D651" s="1221">
        <v>1</v>
      </c>
      <c r="E651" s="1101"/>
      <c r="F651" s="1101">
        <f t="shared" si="2"/>
        <v>0</v>
      </c>
      <c r="J651" s="1197"/>
      <c r="L651" s="1193"/>
    </row>
    <row r="652" spans="1:12">
      <c r="A652" s="1220"/>
      <c r="B652" s="1219"/>
      <c r="C652" s="1172"/>
      <c r="D652" s="1221"/>
      <c r="E652" s="1101"/>
      <c r="F652" s="1101"/>
      <c r="J652" s="1197"/>
      <c r="L652" s="1193"/>
    </row>
    <row r="653" spans="1:12" ht="34.5">
      <c r="A653" s="1228" t="s">
        <v>2372</v>
      </c>
      <c r="B653" s="1216" t="s">
        <v>2264</v>
      </c>
      <c r="C653" s="1229"/>
      <c r="D653" s="1230"/>
      <c r="E653" s="1101"/>
      <c r="F653" s="1101"/>
      <c r="J653" s="1197"/>
      <c r="L653" s="1193"/>
    </row>
    <row r="654" spans="1:12">
      <c r="A654" s="1231"/>
      <c r="B654" s="1232"/>
      <c r="C654" s="1229"/>
      <c r="D654" s="1230"/>
      <c r="E654" s="1101"/>
      <c r="F654" s="1101"/>
      <c r="J654" s="1197"/>
      <c r="L654" s="1193"/>
    </row>
    <row r="655" spans="1:12" ht="34.5">
      <c r="A655" s="1231"/>
      <c r="B655" s="1219" t="s">
        <v>2265</v>
      </c>
      <c r="C655" s="1172" t="s">
        <v>5</v>
      </c>
      <c r="D655" s="1221">
        <v>1</v>
      </c>
      <c r="E655" s="1101"/>
      <c r="F655" s="1101"/>
      <c r="J655" s="1197"/>
      <c r="L655" s="1193"/>
    </row>
    <row r="656" spans="1:12" ht="34.5">
      <c r="A656" s="1231"/>
      <c r="B656" s="1219" t="s">
        <v>2266</v>
      </c>
      <c r="C656" s="1172" t="s">
        <v>5</v>
      </c>
      <c r="D656" s="1221">
        <v>1</v>
      </c>
      <c r="E656" s="1101"/>
      <c r="F656" s="1101"/>
      <c r="J656" s="1197"/>
      <c r="L656" s="1193"/>
    </row>
    <row r="657" spans="1:12">
      <c r="A657" s="1231"/>
      <c r="B657" s="1219" t="s">
        <v>2267</v>
      </c>
      <c r="C657" s="1172" t="s">
        <v>5</v>
      </c>
      <c r="D657" s="1221">
        <v>1</v>
      </c>
      <c r="E657" s="1101"/>
      <c r="F657" s="1101"/>
      <c r="J657" s="1197"/>
      <c r="L657" s="1193"/>
    </row>
    <row r="658" spans="1:12">
      <c r="A658" s="1222"/>
      <c r="B658" s="1223"/>
      <c r="C658" s="1212"/>
      <c r="D658" s="1224"/>
      <c r="E658" s="1101"/>
      <c r="F658" s="1101"/>
      <c r="J658" s="1197"/>
      <c r="L658" s="1193"/>
    </row>
    <row r="659" spans="1:12">
      <c r="A659" s="1220"/>
      <c r="B659" s="1216" t="s">
        <v>2248</v>
      </c>
      <c r="C659" s="1208" t="s">
        <v>183</v>
      </c>
      <c r="D659" s="1208">
        <v>1</v>
      </c>
      <c r="E659" s="1101"/>
      <c r="F659" s="1101">
        <f>D659*E659</f>
        <v>0</v>
      </c>
      <c r="J659" s="1197"/>
      <c r="L659" s="1193"/>
    </row>
    <row r="660" spans="1:12">
      <c r="A660" s="1220"/>
      <c r="B660" s="1216"/>
      <c r="C660" s="1172"/>
      <c r="D660" s="1172"/>
      <c r="E660" s="1101"/>
      <c r="F660" s="1101"/>
      <c r="J660" s="1197"/>
      <c r="L660" s="1193"/>
    </row>
    <row r="661" spans="1:12">
      <c r="A661" s="1226" t="s">
        <v>2373</v>
      </c>
      <c r="B661" s="1216" t="s">
        <v>2269</v>
      </c>
      <c r="C661" s="1172"/>
      <c r="D661" s="1172"/>
      <c r="E661" s="1101"/>
      <c r="F661" s="1101"/>
      <c r="J661" s="1197"/>
      <c r="L661" s="1193"/>
    </row>
    <row r="662" spans="1:12">
      <c r="A662" s="1220"/>
      <c r="B662" s="1219" t="s">
        <v>2374</v>
      </c>
      <c r="C662" s="1172"/>
      <c r="D662" s="1172"/>
      <c r="E662" s="1101"/>
      <c r="F662" s="1101"/>
      <c r="J662" s="1197"/>
      <c r="L662" s="1193"/>
    </row>
    <row r="663" spans="1:12">
      <c r="A663" s="1220"/>
      <c r="B663" s="1216"/>
      <c r="C663" s="1172"/>
      <c r="D663" s="1172"/>
      <c r="E663" s="1101"/>
      <c r="F663" s="1101"/>
      <c r="J663" s="1197"/>
      <c r="L663" s="1193"/>
    </row>
    <row r="664" spans="1:12">
      <c r="A664" s="1226" t="s">
        <v>2375</v>
      </c>
      <c r="B664" s="1216" t="s">
        <v>2272</v>
      </c>
      <c r="C664" s="1077"/>
      <c r="D664" s="1077"/>
      <c r="J664" s="1197"/>
      <c r="L664" s="1193"/>
    </row>
    <row r="665" spans="1:12" ht="34.5">
      <c r="A665" s="1220"/>
      <c r="B665" s="1216" t="s">
        <v>2273</v>
      </c>
      <c r="C665" s="1172"/>
      <c r="D665" s="1172"/>
      <c r="E665" s="1101"/>
      <c r="F665" s="1101"/>
      <c r="J665" s="1197"/>
      <c r="L665" s="1193"/>
    </row>
    <row r="666" spans="1:12" ht="23">
      <c r="A666" s="1220"/>
      <c r="B666" s="1219" t="s">
        <v>2274</v>
      </c>
      <c r="C666" s="1172"/>
      <c r="D666" s="1172"/>
      <c r="E666" s="1101"/>
      <c r="F666" s="1101"/>
      <c r="J666" s="1197"/>
      <c r="L666" s="1193"/>
    </row>
    <row r="667" spans="1:12" ht="57.5">
      <c r="A667" s="1220"/>
      <c r="B667" s="1219" t="s">
        <v>2275</v>
      </c>
      <c r="C667" s="1172"/>
      <c r="D667" s="1172"/>
      <c r="E667" s="1101"/>
      <c r="F667" s="1101"/>
      <c r="J667" s="1197"/>
      <c r="L667" s="1193"/>
    </row>
    <row r="668" spans="1:12" ht="23">
      <c r="A668" s="1220"/>
      <c r="B668" s="1219" t="s">
        <v>2276</v>
      </c>
      <c r="C668" s="1172"/>
      <c r="D668" s="1172"/>
      <c r="E668" s="1101"/>
      <c r="F668" s="1101"/>
      <c r="J668" s="1197"/>
      <c r="L668" s="1193"/>
    </row>
    <row r="669" spans="1:12" ht="23">
      <c r="A669" s="1220"/>
      <c r="B669" s="1219" t="s">
        <v>2277</v>
      </c>
      <c r="C669" s="1172"/>
      <c r="D669" s="1172"/>
      <c r="E669" s="1101"/>
      <c r="F669" s="1101"/>
      <c r="J669" s="1197"/>
      <c r="L669" s="1193"/>
    </row>
    <row r="670" spans="1:12">
      <c r="A670" s="1220"/>
      <c r="B670" s="1219" t="s">
        <v>2278</v>
      </c>
      <c r="C670" s="1172"/>
      <c r="D670" s="1172"/>
      <c r="E670" s="1101"/>
      <c r="F670" s="1101"/>
      <c r="J670" s="1197"/>
      <c r="L670" s="1193"/>
    </row>
    <row r="671" spans="1:12">
      <c r="A671" s="1225"/>
      <c r="B671" s="1219" t="s">
        <v>2279</v>
      </c>
      <c r="C671" s="1172"/>
      <c r="D671" s="1172"/>
      <c r="E671" s="1101"/>
      <c r="F671" s="1101"/>
      <c r="J671" s="1197"/>
      <c r="L671" s="1193"/>
    </row>
    <row r="672" spans="1:12">
      <c r="A672" s="1222"/>
      <c r="B672" s="1223"/>
      <c r="C672" s="1212"/>
      <c r="D672" s="1212"/>
      <c r="E672" s="1101"/>
      <c r="F672" s="1101"/>
      <c r="J672" s="1197"/>
      <c r="L672" s="1193"/>
    </row>
    <row r="673" spans="1:12">
      <c r="A673" s="1220"/>
      <c r="B673" s="1216" t="s">
        <v>2248</v>
      </c>
      <c r="C673" s="1172" t="s">
        <v>5</v>
      </c>
      <c r="D673" s="1221">
        <v>1</v>
      </c>
      <c r="E673" s="1101"/>
      <c r="F673" s="1101">
        <f>D673*E673</f>
        <v>0</v>
      </c>
      <c r="J673" s="1197"/>
      <c r="L673" s="1193"/>
    </row>
    <row r="674" spans="1:12">
      <c r="A674" s="1225"/>
      <c r="B674" s="1143"/>
      <c r="C674" s="1172"/>
      <c r="D674" s="1172"/>
      <c r="E674" s="1101"/>
      <c r="F674" s="1101"/>
      <c r="J674" s="1197"/>
      <c r="L674" s="1193"/>
    </row>
    <row r="675" spans="1:12">
      <c r="A675" s="1226" t="s">
        <v>2376</v>
      </c>
      <c r="B675" s="1216" t="s">
        <v>2281</v>
      </c>
      <c r="C675" s="1172"/>
      <c r="D675" s="1172"/>
      <c r="E675" s="1101"/>
      <c r="F675" s="1101"/>
      <c r="J675" s="1197"/>
      <c r="L675" s="1193"/>
    </row>
    <row r="676" spans="1:12">
      <c r="A676" s="1220"/>
      <c r="B676" s="1216"/>
      <c r="C676" s="1172"/>
      <c r="D676" s="1172"/>
      <c r="E676" s="1101"/>
      <c r="F676" s="1101"/>
      <c r="J676" s="1197"/>
      <c r="L676" s="1193"/>
    </row>
    <row r="677" spans="1:12">
      <c r="A677" s="1220"/>
      <c r="B677" s="1219" t="s">
        <v>2282</v>
      </c>
      <c r="C677" s="1172"/>
      <c r="D677" s="1221"/>
      <c r="E677" s="1101"/>
      <c r="F677" s="1101"/>
      <c r="J677" s="1197"/>
      <c r="L677" s="1193"/>
    </row>
    <row r="678" spans="1:12">
      <c r="A678" s="1220" t="s">
        <v>2377</v>
      </c>
      <c r="B678" s="1216" t="s">
        <v>2284</v>
      </c>
      <c r="C678" s="1172" t="s">
        <v>2285</v>
      </c>
      <c r="D678" s="1221">
        <v>1</v>
      </c>
      <c r="E678" s="1101"/>
      <c r="F678" s="1101">
        <f>D678*E678</f>
        <v>0</v>
      </c>
      <c r="J678" s="1197"/>
      <c r="L678" s="1193"/>
    </row>
    <row r="679" spans="1:12">
      <c r="A679" s="1220"/>
      <c r="B679" s="1219" t="s">
        <v>2286</v>
      </c>
      <c r="C679" s="1172"/>
      <c r="D679" s="1172"/>
      <c r="E679" s="1101"/>
      <c r="F679" s="1101"/>
      <c r="J679" s="1197"/>
      <c r="L679" s="1193"/>
    </row>
    <row r="680" spans="1:12">
      <c r="A680" s="1220"/>
      <c r="B680" s="1219" t="s">
        <v>2287</v>
      </c>
      <c r="C680" s="1172"/>
      <c r="D680" s="1172"/>
      <c r="E680" s="1101"/>
      <c r="F680" s="1101"/>
      <c r="J680" s="1197"/>
      <c r="L680" s="1193"/>
    </row>
    <row r="681" spans="1:12">
      <c r="A681" s="1220"/>
      <c r="B681" s="1219" t="s">
        <v>2288</v>
      </c>
      <c r="C681" s="1172"/>
      <c r="D681" s="1172"/>
      <c r="E681" s="1101"/>
      <c r="F681" s="1101"/>
      <c r="J681" s="1197"/>
      <c r="L681" s="1193"/>
    </row>
    <row r="682" spans="1:12">
      <c r="A682" s="1220"/>
      <c r="B682" s="1219" t="s">
        <v>2289</v>
      </c>
      <c r="C682" s="1172"/>
      <c r="D682" s="1172"/>
      <c r="E682" s="1101"/>
      <c r="F682" s="1101"/>
      <c r="J682" s="1197"/>
      <c r="L682" s="1193"/>
    </row>
    <row r="683" spans="1:12">
      <c r="A683" s="1220"/>
      <c r="B683" s="1219" t="s">
        <v>2290</v>
      </c>
      <c r="C683" s="1172"/>
      <c r="D683" s="1172"/>
      <c r="E683" s="1101"/>
      <c r="F683" s="1101"/>
      <c r="J683" s="1197"/>
      <c r="L683" s="1193"/>
    </row>
    <row r="684" spans="1:12">
      <c r="A684" s="1220"/>
      <c r="B684" s="1219" t="s">
        <v>2291</v>
      </c>
      <c r="C684" s="1172"/>
      <c r="D684" s="1172"/>
      <c r="E684" s="1101"/>
      <c r="F684" s="1101"/>
      <c r="J684" s="1197"/>
      <c r="L684" s="1193"/>
    </row>
    <row r="685" spans="1:12">
      <c r="A685" s="1220"/>
      <c r="B685" s="1219" t="s">
        <v>2292</v>
      </c>
      <c r="C685" s="1221"/>
      <c r="D685" s="1221"/>
      <c r="E685" s="1101"/>
      <c r="F685" s="1101"/>
      <c r="J685" s="1197"/>
      <c r="L685" s="1193"/>
    </row>
    <row r="686" spans="1:12">
      <c r="A686" s="1220"/>
      <c r="B686" s="1219" t="s">
        <v>2293</v>
      </c>
      <c r="C686" s="1221"/>
      <c r="D686" s="1221"/>
      <c r="E686" s="1101"/>
      <c r="F686" s="1101"/>
      <c r="J686" s="1197"/>
      <c r="L686" s="1193"/>
    </row>
    <row r="687" spans="1:12">
      <c r="A687" s="1220"/>
      <c r="B687" s="1219" t="s">
        <v>2294</v>
      </c>
      <c r="C687" s="1221"/>
      <c r="D687" s="1221"/>
      <c r="E687" s="1101"/>
      <c r="F687" s="1101"/>
      <c r="J687" s="1197"/>
      <c r="L687" s="1193"/>
    </row>
    <row r="688" spans="1:12">
      <c r="A688" s="1220"/>
      <c r="B688" s="1219" t="s">
        <v>2295</v>
      </c>
      <c r="C688" s="1221"/>
      <c r="D688" s="1221"/>
      <c r="E688" s="1101"/>
      <c r="F688" s="1101"/>
      <c r="J688" s="1197"/>
      <c r="L688" s="1193"/>
    </row>
    <row r="689" spans="1:12">
      <c r="A689" s="1220"/>
      <c r="B689" s="1219" t="s">
        <v>2296</v>
      </c>
      <c r="C689" s="1221"/>
      <c r="D689" s="1221"/>
      <c r="E689" s="1101"/>
      <c r="F689" s="1101"/>
      <c r="J689" s="1197"/>
      <c r="L689" s="1193"/>
    </row>
    <row r="690" spans="1:12">
      <c r="A690" s="1220"/>
      <c r="B690" s="1219" t="s">
        <v>2297</v>
      </c>
      <c r="C690" s="1221"/>
      <c r="D690" s="1221"/>
      <c r="E690" s="1101"/>
      <c r="F690" s="1101"/>
      <c r="J690" s="1197"/>
      <c r="L690" s="1193"/>
    </row>
    <row r="691" spans="1:12">
      <c r="A691" s="1220"/>
      <c r="B691" s="1219" t="s">
        <v>2298</v>
      </c>
      <c r="C691" s="1221"/>
      <c r="D691" s="1221"/>
      <c r="E691" s="1101"/>
      <c r="F691" s="1101"/>
      <c r="J691" s="1197"/>
      <c r="L691" s="1193"/>
    </row>
    <row r="692" spans="1:12">
      <c r="A692" s="1220" t="s">
        <v>2378</v>
      </c>
      <c r="B692" s="1216" t="s">
        <v>2300</v>
      </c>
      <c r="C692" s="1172" t="s">
        <v>2285</v>
      </c>
      <c r="D692" s="1221">
        <v>1</v>
      </c>
      <c r="E692" s="1101"/>
      <c r="F692" s="1101">
        <f>D692*E692</f>
        <v>0</v>
      </c>
      <c r="J692" s="1197"/>
      <c r="L692" s="1193"/>
    </row>
    <row r="693" spans="1:12">
      <c r="A693" s="1220"/>
      <c r="B693" s="1219" t="s">
        <v>2301</v>
      </c>
      <c r="C693" s="1221"/>
      <c r="D693" s="1221"/>
      <c r="E693" s="1101"/>
      <c r="F693" s="1101"/>
      <c r="J693" s="1197"/>
      <c r="L693" s="1193"/>
    </row>
    <row r="694" spans="1:12">
      <c r="A694" s="1220"/>
      <c r="B694" s="1219" t="s">
        <v>2302</v>
      </c>
      <c r="C694" s="1221"/>
      <c r="D694" s="1221"/>
      <c r="E694" s="1101"/>
      <c r="F694" s="1101"/>
      <c r="J694" s="1197"/>
      <c r="L694" s="1193"/>
    </row>
    <row r="695" spans="1:12">
      <c r="A695" s="1220"/>
      <c r="B695" s="1219" t="s">
        <v>2303</v>
      </c>
      <c r="C695" s="1221"/>
      <c r="D695" s="1221"/>
      <c r="E695" s="1101"/>
      <c r="F695" s="1101"/>
      <c r="J695" s="1197"/>
      <c r="L695" s="1193"/>
    </row>
    <row r="696" spans="1:12">
      <c r="A696" s="1220"/>
      <c r="B696" s="1219" t="s">
        <v>2304</v>
      </c>
      <c r="C696" s="1221"/>
      <c r="D696" s="1221"/>
      <c r="E696" s="1101"/>
      <c r="F696" s="1101"/>
      <c r="J696" s="1197"/>
      <c r="L696" s="1193"/>
    </row>
    <row r="697" spans="1:12">
      <c r="A697" s="1220"/>
      <c r="B697" s="1219" t="s">
        <v>2305</v>
      </c>
      <c r="C697" s="1221"/>
      <c r="D697" s="1221"/>
      <c r="E697" s="1101"/>
      <c r="F697" s="1101"/>
      <c r="J697" s="1197"/>
      <c r="L697" s="1193"/>
    </row>
    <row r="698" spans="1:12">
      <c r="A698" s="1220"/>
      <c r="B698" s="1219" t="s">
        <v>2306</v>
      </c>
      <c r="C698" s="1221"/>
      <c r="D698" s="1221"/>
      <c r="E698" s="1101"/>
      <c r="F698" s="1101"/>
      <c r="J698" s="1197"/>
      <c r="L698" s="1193"/>
    </row>
    <row r="699" spans="1:12">
      <c r="A699" s="1220"/>
      <c r="B699" s="1219" t="s">
        <v>2307</v>
      </c>
      <c r="C699" s="1221"/>
      <c r="D699" s="1221"/>
      <c r="E699" s="1101"/>
      <c r="F699" s="1101"/>
      <c r="J699" s="1197"/>
      <c r="L699" s="1193"/>
    </row>
    <row r="700" spans="1:12">
      <c r="A700" s="1220"/>
      <c r="B700" s="1219" t="s">
        <v>2308</v>
      </c>
      <c r="C700" s="1221"/>
      <c r="D700" s="1221"/>
      <c r="E700" s="1101"/>
      <c r="F700" s="1101"/>
      <c r="J700" s="1197"/>
      <c r="L700" s="1193"/>
    </row>
    <row r="701" spans="1:12">
      <c r="A701" s="1220"/>
      <c r="B701" s="1219" t="s">
        <v>2309</v>
      </c>
      <c r="C701" s="1221"/>
      <c r="D701" s="1221"/>
      <c r="E701" s="1101"/>
      <c r="F701" s="1101"/>
      <c r="J701" s="1197"/>
      <c r="L701" s="1193"/>
    </row>
    <row r="702" spans="1:12">
      <c r="A702" s="1220"/>
      <c r="B702" s="1219" t="s">
        <v>2310</v>
      </c>
      <c r="C702" s="1221"/>
      <c r="D702" s="1221"/>
      <c r="E702" s="1101"/>
      <c r="F702" s="1101"/>
      <c r="J702" s="1197"/>
      <c r="L702" s="1193"/>
    </row>
    <row r="703" spans="1:12">
      <c r="A703" s="1220"/>
      <c r="B703" s="1219" t="s">
        <v>2311</v>
      </c>
      <c r="C703" s="1221"/>
      <c r="D703" s="1221"/>
      <c r="E703" s="1101"/>
      <c r="F703" s="1101"/>
      <c r="J703" s="1197"/>
      <c r="L703" s="1193"/>
    </row>
    <row r="704" spans="1:12">
      <c r="A704" s="1220"/>
      <c r="B704" s="1219" t="s">
        <v>2312</v>
      </c>
      <c r="C704" s="1221"/>
      <c r="D704" s="1221"/>
      <c r="E704" s="1101"/>
      <c r="F704" s="1101"/>
      <c r="J704" s="1197"/>
      <c r="L704" s="1193"/>
    </row>
    <row r="705" spans="1:12">
      <c r="A705" s="1220"/>
      <c r="B705" s="1219"/>
      <c r="C705" s="1221"/>
      <c r="D705" s="1221"/>
      <c r="E705" s="1101"/>
      <c r="F705" s="1101"/>
      <c r="J705" s="1197"/>
      <c r="L705" s="1193"/>
    </row>
    <row r="706" spans="1:12">
      <c r="A706" s="1222"/>
      <c r="B706" s="1223"/>
      <c r="C706" s="1212"/>
      <c r="D706" s="1212"/>
      <c r="E706" s="1101"/>
      <c r="F706" s="1101"/>
      <c r="J706" s="1197"/>
      <c r="L706" s="1193"/>
    </row>
    <row r="707" spans="1:12">
      <c r="A707" s="1220"/>
      <c r="B707" s="1216" t="s">
        <v>2248</v>
      </c>
      <c r="C707" s="1172"/>
      <c r="D707" s="1172"/>
      <c r="E707" s="1101"/>
      <c r="F707" s="1101"/>
      <c r="J707" s="1197"/>
      <c r="L707" s="1193"/>
    </row>
    <row r="708" spans="1:12">
      <c r="A708" s="1220"/>
      <c r="B708" s="1216"/>
      <c r="C708" s="1221"/>
      <c r="D708" s="1221"/>
      <c r="E708" s="1101"/>
      <c r="F708" s="1101"/>
      <c r="J708" s="1197"/>
      <c r="L708" s="1193"/>
    </row>
    <row r="709" spans="1:12">
      <c r="A709" s="1233" t="s">
        <v>2379</v>
      </c>
      <c r="B709" s="1216" t="s">
        <v>2314</v>
      </c>
      <c r="C709" s="1217"/>
      <c r="D709" s="1217"/>
      <c r="E709" s="1101"/>
      <c r="F709" s="1101"/>
      <c r="J709" s="1197"/>
      <c r="L709" s="1193"/>
    </row>
    <row r="710" spans="1:12">
      <c r="A710" s="1234"/>
      <c r="B710" s="1219"/>
      <c r="C710" s="1217"/>
      <c r="D710" s="1217"/>
      <c r="E710" s="1101"/>
      <c r="F710" s="1101"/>
      <c r="J710" s="1197"/>
      <c r="L710" s="1193"/>
    </row>
    <row r="711" spans="1:12" ht="115">
      <c r="A711" s="1234"/>
      <c r="B711" s="1235" t="s">
        <v>2315</v>
      </c>
      <c r="C711" s="1217" t="s">
        <v>2285</v>
      </c>
      <c r="D711" s="1217">
        <v>1</v>
      </c>
      <c r="E711" s="1101"/>
      <c r="F711" s="1101">
        <f>D711*E711</f>
        <v>0</v>
      </c>
      <c r="J711" s="1197"/>
      <c r="L711" s="1193"/>
    </row>
    <row r="712" spans="1:12" ht="146.25" customHeight="1">
      <c r="A712" s="1234"/>
      <c r="B712" s="1235" t="s">
        <v>2316</v>
      </c>
      <c r="C712" s="1217" t="s">
        <v>2285</v>
      </c>
      <c r="D712" s="1217">
        <v>1</v>
      </c>
      <c r="E712" s="1101"/>
      <c r="F712" s="1101">
        <f>D712*E712</f>
        <v>0</v>
      </c>
      <c r="J712" s="1197"/>
      <c r="L712" s="1193"/>
    </row>
    <row r="713" spans="1:12">
      <c r="A713" s="1234"/>
      <c r="B713" s="1219" t="s">
        <v>2248</v>
      </c>
      <c r="C713" s="1236"/>
      <c r="D713" s="1217"/>
      <c r="E713" s="1101"/>
      <c r="F713" s="1101"/>
      <c r="J713" s="1197"/>
      <c r="L713" s="1193"/>
    </row>
    <row r="714" spans="1:12" ht="12.5">
      <c r="A714" s="1151"/>
      <c r="C714" s="1198"/>
      <c r="D714" s="1198"/>
      <c r="E714" s="1101"/>
      <c r="F714" s="1101"/>
      <c r="J714" s="1197"/>
      <c r="L714" s="1193"/>
    </row>
    <row r="715" spans="1:12" ht="12.5">
      <c r="A715" s="1199" t="s">
        <v>2365</v>
      </c>
      <c r="B715" s="1237" t="s">
        <v>2317</v>
      </c>
      <c r="C715" s="1201"/>
      <c r="D715" s="1201"/>
      <c r="E715" s="1202"/>
      <c r="F715" s="1203">
        <f>SUM(F615:F714)</f>
        <v>0</v>
      </c>
      <c r="J715" s="1197"/>
      <c r="L715" s="1193"/>
    </row>
    <row r="716" spans="1:12" ht="12.5">
      <c r="A716" s="1151"/>
      <c r="C716" s="1198"/>
      <c r="D716" s="1198"/>
      <c r="E716" s="1101"/>
      <c r="F716" s="1101"/>
      <c r="J716" s="1197"/>
      <c r="L716" s="1193"/>
    </row>
    <row r="717" spans="1:12" ht="13" thickBot="1">
      <c r="A717" s="1151"/>
      <c r="C717" s="1198"/>
      <c r="D717" s="1198"/>
      <c r="E717" s="1101"/>
      <c r="F717" s="1101"/>
      <c r="J717" s="1197"/>
      <c r="L717" s="1193"/>
    </row>
    <row r="718" spans="1:12" ht="35" thickBot="1">
      <c r="A718" s="1238" t="s">
        <v>1389</v>
      </c>
      <c r="B718" s="1239" t="s">
        <v>2380</v>
      </c>
      <c r="C718" s="1240"/>
      <c r="D718" s="1240"/>
      <c r="E718" s="1241"/>
      <c r="F718" s="1242">
        <f>F715+F609</f>
        <v>0</v>
      </c>
    </row>
    <row r="721" spans="1:6">
      <c r="A721" s="1089" t="s">
        <v>1390</v>
      </c>
      <c r="B721" s="1081" t="s">
        <v>2381</v>
      </c>
      <c r="C721" s="1082"/>
      <c r="D721" s="1082"/>
      <c r="E721" s="1088"/>
      <c r="F721" s="1088"/>
    </row>
    <row r="722" spans="1:6">
      <c r="A722" s="1080"/>
      <c r="B722" s="1081"/>
      <c r="C722" s="1082"/>
      <c r="D722" s="1082"/>
      <c r="E722" s="1088"/>
      <c r="F722" s="1088"/>
    </row>
    <row r="723" spans="1:6" ht="23">
      <c r="A723" s="1090" t="s">
        <v>2382</v>
      </c>
      <c r="B723" s="1091" t="s">
        <v>2027</v>
      </c>
      <c r="C723" s="1092"/>
      <c r="D723" s="1093"/>
      <c r="E723" s="1094"/>
      <c r="F723" s="1095"/>
    </row>
    <row r="724" spans="1:6" ht="14.5">
      <c r="A724" s="1090"/>
      <c r="B724" s="1096"/>
      <c r="C724" s="1092"/>
      <c r="D724" s="1093"/>
      <c r="E724" s="1094"/>
      <c r="F724" s="1095"/>
    </row>
    <row r="725" spans="1:6" ht="129" customHeight="1">
      <c r="A725" s="1097" t="s">
        <v>2383</v>
      </c>
      <c r="B725" s="1244" t="s">
        <v>2029</v>
      </c>
      <c r="C725" s="1099"/>
      <c r="D725" s="1100"/>
      <c r="E725" s="1101"/>
      <c r="F725" s="1102"/>
    </row>
    <row r="726" spans="1:6" ht="12.5">
      <c r="A726" s="1097"/>
      <c r="B726" s="1098"/>
      <c r="C726" s="1099"/>
      <c r="D726" s="1100"/>
      <c r="E726" s="1101"/>
      <c r="F726" s="1102"/>
    </row>
    <row r="727" spans="1:6" ht="12.5">
      <c r="A727" s="1097"/>
      <c r="B727" s="1245" t="s">
        <v>2030</v>
      </c>
      <c r="C727" s="1099"/>
      <c r="D727" s="1100"/>
      <c r="E727" s="1101"/>
      <c r="F727" s="1102"/>
    </row>
    <row r="728" spans="1:6" ht="13.5" customHeight="1">
      <c r="A728" s="1097"/>
      <c r="B728" s="1104" t="s">
        <v>2384</v>
      </c>
      <c r="C728" s="1099"/>
      <c r="D728" s="1100"/>
      <c r="E728" s="1101"/>
      <c r="F728" s="1102"/>
    </row>
    <row r="729" spans="1:6" ht="13.5" customHeight="1">
      <c r="A729" s="1097"/>
      <c r="B729" s="1104" t="s">
        <v>2385</v>
      </c>
      <c r="C729" s="1099"/>
      <c r="D729" s="1100"/>
      <c r="E729" s="1101"/>
      <c r="F729" s="1102"/>
    </row>
    <row r="730" spans="1:6" ht="13.5" customHeight="1">
      <c r="A730" s="1097"/>
      <c r="B730" s="1104" t="s">
        <v>2386</v>
      </c>
      <c r="C730" s="1099"/>
      <c r="D730" s="1100"/>
      <c r="E730" s="1101"/>
      <c r="F730" s="1102"/>
    </row>
    <row r="731" spans="1:6" ht="13.5" customHeight="1">
      <c r="A731" s="1097"/>
      <c r="B731" s="1104" t="s">
        <v>2387</v>
      </c>
      <c r="C731" s="1099"/>
      <c r="D731" s="1100"/>
      <c r="E731" s="1101"/>
      <c r="F731" s="1102"/>
    </row>
    <row r="732" spans="1:6" ht="13.5" customHeight="1">
      <c r="A732" s="1097"/>
      <c r="B732" s="1104" t="s">
        <v>2388</v>
      </c>
      <c r="C732" s="1099"/>
      <c r="D732" s="1100"/>
      <c r="E732" s="1101"/>
      <c r="F732" s="1102"/>
    </row>
    <row r="733" spans="1:6" ht="13.5" customHeight="1">
      <c r="A733" s="1097"/>
      <c r="B733" s="1104" t="s">
        <v>2389</v>
      </c>
      <c r="C733" s="1099"/>
      <c r="D733" s="1100"/>
      <c r="E733" s="1101"/>
      <c r="F733" s="1102"/>
    </row>
    <row r="734" spans="1:6" ht="13.5" customHeight="1">
      <c r="A734" s="1097"/>
      <c r="B734" s="1104" t="s">
        <v>2390</v>
      </c>
      <c r="C734" s="1099"/>
      <c r="D734" s="1100"/>
      <c r="E734" s="1101"/>
      <c r="F734" s="1102"/>
    </row>
    <row r="735" spans="1:6" ht="13.5" customHeight="1">
      <c r="A735" s="1097"/>
      <c r="B735" s="1104" t="s">
        <v>2391</v>
      </c>
      <c r="C735" s="1099"/>
      <c r="D735" s="1100"/>
      <c r="E735" s="1101"/>
      <c r="F735" s="1102"/>
    </row>
    <row r="736" spans="1:6" ht="13.5" customHeight="1">
      <c r="A736" s="1097"/>
      <c r="B736" s="1104" t="s">
        <v>2039</v>
      </c>
      <c r="C736" s="1099"/>
      <c r="D736" s="1100"/>
      <c r="E736" s="1101"/>
      <c r="F736" s="1102"/>
    </row>
    <row r="737" spans="1:6" ht="12.5">
      <c r="A737" s="1097"/>
      <c r="B737" s="1104" t="s">
        <v>2392</v>
      </c>
      <c r="C737" s="1099"/>
      <c r="D737" s="1100"/>
      <c r="E737" s="1101"/>
      <c r="F737" s="1102"/>
    </row>
    <row r="738" spans="1:6" ht="12.5">
      <c r="A738" s="1097"/>
      <c r="B738" s="1104" t="s">
        <v>2393</v>
      </c>
      <c r="C738" s="1099"/>
      <c r="D738" s="1100"/>
      <c r="E738" s="1101"/>
      <c r="F738" s="1102"/>
    </row>
    <row r="739" spans="1:6" ht="12.5">
      <c r="A739" s="1097"/>
      <c r="B739" s="1104" t="s">
        <v>2394</v>
      </c>
      <c r="C739" s="1099"/>
      <c r="D739" s="1100"/>
      <c r="E739" s="1101"/>
      <c r="F739" s="1102"/>
    </row>
    <row r="740" spans="1:6" ht="12.5">
      <c r="A740" s="1097"/>
      <c r="B740" s="1104" t="s">
        <v>2395</v>
      </c>
      <c r="C740" s="1099"/>
      <c r="D740" s="1100"/>
      <c r="E740" s="1101"/>
      <c r="F740" s="1102"/>
    </row>
    <row r="741" spans="1:6" ht="13.5" customHeight="1">
      <c r="A741" s="1097"/>
      <c r="B741" s="1104" t="s">
        <v>2396</v>
      </c>
      <c r="C741" s="1099"/>
      <c r="D741" s="1100"/>
      <c r="E741" s="1101"/>
      <c r="F741" s="1102"/>
    </row>
    <row r="742" spans="1:6" ht="13.5" customHeight="1">
      <c r="A742" s="1097"/>
      <c r="B742" s="1104" t="s">
        <v>2397</v>
      </c>
      <c r="C742" s="1099"/>
      <c r="D742" s="1100"/>
      <c r="E742" s="1101"/>
      <c r="F742" s="1102"/>
    </row>
    <row r="743" spans="1:6" ht="13.5" customHeight="1">
      <c r="A743" s="1097"/>
      <c r="B743" s="1104" t="s">
        <v>2398</v>
      </c>
      <c r="C743" s="1099"/>
      <c r="D743" s="1100"/>
      <c r="E743" s="1101"/>
      <c r="F743" s="1102"/>
    </row>
    <row r="744" spans="1:6" ht="13.5" customHeight="1">
      <c r="A744" s="1097"/>
      <c r="B744" s="1104" t="s">
        <v>2399</v>
      </c>
      <c r="C744" s="1099"/>
      <c r="D744" s="1100"/>
      <c r="E744" s="1101"/>
      <c r="F744" s="1102"/>
    </row>
    <row r="745" spans="1:6" ht="13.5" customHeight="1">
      <c r="A745" s="1097"/>
      <c r="B745" s="1104" t="s">
        <v>2400</v>
      </c>
      <c r="C745" s="1099"/>
      <c r="D745" s="1100"/>
      <c r="E745" s="1101"/>
      <c r="F745" s="1102"/>
    </row>
    <row r="746" spans="1:6" ht="13.5" customHeight="1">
      <c r="A746" s="1097"/>
      <c r="B746" s="1104" t="s">
        <v>2401</v>
      </c>
      <c r="C746" s="1099"/>
      <c r="D746" s="1100"/>
      <c r="E746" s="1101"/>
      <c r="F746" s="1102"/>
    </row>
    <row r="747" spans="1:6" ht="13.5" customHeight="1">
      <c r="A747" s="1097"/>
      <c r="B747" s="1104" t="s">
        <v>2050</v>
      </c>
      <c r="C747" s="1099"/>
      <c r="D747" s="1100"/>
      <c r="E747" s="1101"/>
      <c r="F747" s="1102"/>
    </row>
    <row r="748" spans="1:6" ht="13.5" customHeight="1">
      <c r="A748" s="1097"/>
      <c r="B748" s="1104" t="s">
        <v>2402</v>
      </c>
      <c r="C748" s="1099"/>
      <c r="D748" s="1100"/>
      <c r="E748" s="1101"/>
      <c r="F748" s="1102"/>
    </row>
    <row r="749" spans="1:6" ht="13.5" customHeight="1">
      <c r="A749" s="1097"/>
      <c r="B749" s="1105"/>
      <c r="C749" s="1099"/>
      <c r="D749" s="1100"/>
      <c r="E749" s="1101"/>
      <c r="F749" s="1102"/>
    </row>
    <row r="750" spans="1:6" ht="13.5" customHeight="1">
      <c r="A750" s="1097"/>
      <c r="B750" s="1103" t="s">
        <v>2403</v>
      </c>
      <c r="C750" s="1099" t="s">
        <v>5</v>
      </c>
      <c r="D750" s="1100">
        <v>1</v>
      </c>
      <c r="E750" s="1101"/>
      <c r="F750" s="1101">
        <f>D750*E750</f>
        <v>0</v>
      </c>
    </row>
    <row r="751" spans="1:6" ht="13.5" customHeight="1">
      <c r="A751" s="1097"/>
      <c r="B751" s="1105"/>
      <c r="C751" s="1099"/>
      <c r="D751" s="1100"/>
      <c r="E751" s="1101"/>
      <c r="F751" s="1101"/>
    </row>
    <row r="752" spans="1:6" ht="13.5" customHeight="1">
      <c r="A752" s="1097" t="s">
        <v>2404</v>
      </c>
      <c r="B752" s="1106" t="s">
        <v>2054</v>
      </c>
      <c r="C752" s="1099" t="s">
        <v>183</v>
      </c>
      <c r="D752" s="1100">
        <v>1</v>
      </c>
      <c r="E752" s="1101"/>
      <c r="F752" s="1101">
        <f>D752*E752</f>
        <v>0</v>
      </c>
    </row>
    <row r="753" spans="1:6" ht="23">
      <c r="A753" s="1097"/>
      <c r="B753" s="1078" t="s">
        <v>2055</v>
      </c>
      <c r="C753" s="1099"/>
      <c r="D753" s="1100"/>
      <c r="E753" s="1101"/>
      <c r="F753" s="1101"/>
    </row>
    <row r="754" spans="1:6" ht="46">
      <c r="A754" s="1097"/>
      <c r="B754" s="1107" t="s">
        <v>2056</v>
      </c>
      <c r="C754" s="1099"/>
      <c r="D754" s="1100"/>
      <c r="E754" s="1101"/>
      <c r="F754" s="1101"/>
    </row>
    <row r="755" spans="1:6" ht="13.5" customHeight="1">
      <c r="A755" s="1097"/>
      <c r="B755" s="1078" t="s">
        <v>2057</v>
      </c>
      <c r="C755" s="1099"/>
      <c r="D755" s="1100"/>
      <c r="E755" s="1101"/>
      <c r="F755" s="1101"/>
    </row>
    <row r="756" spans="1:6" ht="13.5" customHeight="1">
      <c r="A756" s="1097"/>
      <c r="B756" s="1078" t="s">
        <v>2058</v>
      </c>
      <c r="C756" s="1099"/>
      <c r="D756" s="1100"/>
      <c r="E756" s="1101"/>
      <c r="F756" s="1101"/>
    </row>
    <row r="757" spans="1:6" ht="13.5" customHeight="1">
      <c r="A757" s="1097"/>
      <c r="B757" s="1078" t="s">
        <v>2059</v>
      </c>
      <c r="C757" s="1099"/>
      <c r="D757" s="1100"/>
      <c r="E757" s="1101"/>
      <c r="F757" s="1101"/>
    </row>
    <row r="758" spans="1:6" ht="13.5" customHeight="1">
      <c r="A758" s="1097"/>
      <c r="B758" s="1078" t="s">
        <v>2060</v>
      </c>
      <c r="C758" s="1099"/>
      <c r="D758" s="1100"/>
      <c r="E758" s="1101"/>
      <c r="F758" s="1101"/>
    </row>
    <row r="759" spans="1:6" ht="13.5" customHeight="1">
      <c r="A759" s="1097"/>
      <c r="B759" s="1108"/>
      <c r="C759" s="1099"/>
      <c r="D759" s="1100"/>
      <c r="E759" s="1101"/>
      <c r="F759" s="1101"/>
    </row>
    <row r="760" spans="1:6" ht="57.5">
      <c r="A760" s="1097" t="s">
        <v>2405</v>
      </c>
      <c r="B760" s="1246" t="s">
        <v>2406</v>
      </c>
      <c r="C760" s="1099"/>
      <c r="D760" s="1100"/>
      <c r="E760" s="1101"/>
      <c r="F760" s="1101"/>
    </row>
    <row r="761" spans="1:6" ht="13.5" customHeight="1">
      <c r="A761" s="1097"/>
      <c r="B761" s="1109"/>
      <c r="C761" s="1099"/>
      <c r="D761" s="1100"/>
      <c r="E761" s="1101"/>
      <c r="F761" s="1101"/>
    </row>
    <row r="762" spans="1:6" ht="13.5" customHeight="1">
      <c r="A762" s="1097"/>
      <c r="B762" s="1245" t="s">
        <v>2063</v>
      </c>
      <c r="C762" s="1099"/>
      <c r="D762" s="1100"/>
      <c r="E762" s="1101"/>
      <c r="F762" s="1101"/>
    </row>
    <row r="763" spans="1:6" ht="13.5" customHeight="1">
      <c r="A763" s="1097"/>
      <c r="B763" s="1247" t="s">
        <v>2407</v>
      </c>
      <c r="C763" s="1099"/>
      <c r="D763" s="1100"/>
      <c r="E763" s="1101"/>
      <c r="F763" s="1101"/>
    </row>
    <row r="764" spans="1:6" ht="13.5" customHeight="1">
      <c r="A764" s="1097"/>
      <c r="B764" s="1247" t="s">
        <v>2408</v>
      </c>
      <c r="C764" s="1099"/>
      <c r="D764" s="1100"/>
      <c r="E764" s="1101"/>
      <c r="F764" s="1101"/>
    </row>
    <row r="765" spans="1:6" ht="13.5" customHeight="1">
      <c r="A765" s="1097"/>
      <c r="B765" s="1247" t="s">
        <v>2409</v>
      </c>
      <c r="C765" s="1099"/>
      <c r="D765" s="1100"/>
      <c r="E765" s="1101"/>
      <c r="F765" s="1101"/>
    </row>
    <row r="766" spans="1:6" ht="13.5" customHeight="1">
      <c r="A766" s="1097"/>
      <c r="B766" s="1247"/>
      <c r="C766" s="1099"/>
      <c r="D766" s="1100"/>
      <c r="E766" s="1101"/>
      <c r="F766" s="1101"/>
    </row>
    <row r="767" spans="1:6" ht="13.5" customHeight="1">
      <c r="A767" s="1097"/>
      <c r="B767" s="1111" t="s">
        <v>2410</v>
      </c>
      <c r="C767" s="1099"/>
      <c r="D767" s="1100"/>
      <c r="E767" s="1101"/>
      <c r="F767" s="1101"/>
    </row>
    <row r="768" spans="1:6" ht="13.5" customHeight="1">
      <c r="A768" s="1097"/>
      <c r="B768" s="1111" t="s">
        <v>2067</v>
      </c>
      <c r="C768" s="1099"/>
      <c r="D768" s="1100"/>
      <c r="E768" s="1101"/>
      <c r="F768" s="1101"/>
    </row>
    <row r="769" spans="1:6" ht="13.5" customHeight="1">
      <c r="A769" s="1097"/>
      <c r="B769" s="1111" t="s">
        <v>2068</v>
      </c>
      <c r="C769" s="1099"/>
      <c r="D769" s="1100"/>
      <c r="E769" s="1101"/>
      <c r="F769" s="1101"/>
    </row>
    <row r="770" spans="1:6" ht="13.5" customHeight="1">
      <c r="A770" s="1097"/>
      <c r="B770" s="1111" t="s">
        <v>2411</v>
      </c>
      <c r="C770" s="1099"/>
      <c r="D770" s="1100"/>
      <c r="E770" s="1101"/>
      <c r="F770" s="1101"/>
    </row>
    <row r="771" spans="1:6" ht="13.5" customHeight="1">
      <c r="A771" s="1097"/>
      <c r="B771" s="1111"/>
      <c r="C771" s="1099"/>
      <c r="D771" s="1100"/>
      <c r="E771" s="1101"/>
      <c r="F771" s="1101"/>
    </row>
    <row r="772" spans="1:6" ht="13.5" customHeight="1">
      <c r="A772" s="1097"/>
      <c r="B772" s="1111" t="s">
        <v>2412</v>
      </c>
      <c r="C772" s="1099"/>
      <c r="D772" s="1100"/>
      <c r="E772" s="1101"/>
      <c r="F772" s="1101"/>
    </row>
    <row r="773" spans="1:6" ht="13.5" customHeight="1">
      <c r="A773" s="1097"/>
      <c r="B773" s="1111" t="s">
        <v>2071</v>
      </c>
      <c r="C773" s="1099"/>
      <c r="D773" s="1100"/>
      <c r="E773" s="1101"/>
      <c r="F773" s="1101"/>
    </row>
    <row r="774" spans="1:6" ht="13.5" customHeight="1">
      <c r="A774" s="1097"/>
      <c r="B774" s="1111" t="s">
        <v>2072</v>
      </c>
      <c r="C774" s="1099"/>
      <c r="D774" s="1100"/>
      <c r="E774" s="1101"/>
      <c r="F774" s="1101"/>
    </row>
    <row r="775" spans="1:6" ht="13.5" customHeight="1">
      <c r="A775" s="1097"/>
      <c r="B775" s="1111" t="s">
        <v>2413</v>
      </c>
      <c r="C775" s="1099"/>
      <c r="D775" s="1100"/>
      <c r="E775" s="1101"/>
      <c r="F775" s="1101"/>
    </row>
    <row r="776" spans="1:6" ht="13.5" customHeight="1">
      <c r="A776" s="1097"/>
      <c r="B776" s="1111"/>
      <c r="C776" s="1099"/>
      <c r="D776" s="1100"/>
      <c r="E776" s="1101"/>
      <c r="F776" s="1101"/>
    </row>
    <row r="777" spans="1:6" ht="13.5" customHeight="1">
      <c r="A777" s="1097"/>
      <c r="B777" s="1111" t="s">
        <v>2414</v>
      </c>
      <c r="C777" s="1099"/>
      <c r="D777" s="1100"/>
      <c r="E777" s="1101"/>
      <c r="F777" s="1101"/>
    </row>
    <row r="778" spans="1:6" ht="13.5" customHeight="1">
      <c r="A778" s="1097"/>
      <c r="B778" s="1111" t="s">
        <v>2415</v>
      </c>
      <c r="C778" s="1099"/>
      <c r="D778" s="1100"/>
      <c r="E778" s="1101"/>
      <c r="F778" s="1101"/>
    </row>
    <row r="779" spans="1:6" ht="13.5" customHeight="1">
      <c r="A779" s="1097"/>
      <c r="B779" s="1248" t="s">
        <v>2416</v>
      </c>
      <c r="C779" s="1099"/>
      <c r="D779" s="1100"/>
      <c r="E779" s="1101"/>
      <c r="F779" s="1101"/>
    </row>
    <row r="780" spans="1:6" ht="13.5" customHeight="1">
      <c r="A780" s="1097"/>
      <c r="B780" s="1247" t="s">
        <v>2417</v>
      </c>
      <c r="C780" s="1099"/>
      <c r="D780" s="1100"/>
      <c r="E780" s="1101"/>
      <c r="F780" s="1101"/>
    </row>
    <row r="781" spans="1:6" ht="13.5" customHeight="1">
      <c r="A781" s="1097"/>
      <c r="B781" s="1247" t="s">
        <v>2080</v>
      </c>
      <c r="C781" s="1099"/>
      <c r="D781" s="1100"/>
      <c r="E781" s="1101"/>
      <c r="F781" s="1101"/>
    </row>
    <row r="782" spans="1:6" ht="13.5" customHeight="1">
      <c r="A782" s="1097"/>
      <c r="B782" s="1109"/>
      <c r="C782" s="1099"/>
      <c r="D782" s="1100"/>
      <c r="E782" s="1101"/>
      <c r="F782" s="1101"/>
    </row>
    <row r="783" spans="1:6" ht="13.5" customHeight="1">
      <c r="A783" s="1097"/>
      <c r="B783" s="1249" t="s">
        <v>2418</v>
      </c>
      <c r="C783" s="1099"/>
      <c r="D783" s="1100"/>
      <c r="E783" s="1101"/>
      <c r="F783" s="1101"/>
    </row>
    <row r="784" spans="1:6" ht="13.5" customHeight="1">
      <c r="A784" s="1097"/>
      <c r="B784" s="1250" t="s">
        <v>2082</v>
      </c>
      <c r="C784" s="1099"/>
      <c r="D784" s="1100"/>
      <c r="E784" s="1101"/>
      <c r="F784" s="1101"/>
    </row>
    <row r="785" spans="1:6" ht="13.5" customHeight="1">
      <c r="A785" s="1097"/>
      <c r="B785" s="1111" t="s">
        <v>2419</v>
      </c>
      <c r="C785" s="1099"/>
      <c r="D785" s="1100"/>
      <c r="E785" s="1101"/>
      <c r="F785" s="1101"/>
    </row>
    <row r="786" spans="1:6" ht="13.5" customHeight="1">
      <c r="A786" s="1097"/>
      <c r="B786" s="1111" t="s">
        <v>2084</v>
      </c>
      <c r="C786" s="1099"/>
      <c r="D786" s="1100"/>
      <c r="E786" s="1101"/>
      <c r="F786" s="1101"/>
    </row>
    <row r="787" spans="1:6" ht="23">
      <c r="A787" s="1097"/>
      <c r="B787" s="1104" t="s">
        <v>2420</v>
      </c>
      <c r="C787" s="1099"/>
      <c r="D787" s="1100"/>
      <c r="E787" s="1101"/>
      <c r="F787" s="1101"/>
    </row>
    <row r="788" spans="1:6">
      <c r="A788" s="1097"/>
      <c r="B788" s="1104" t="s">
        <v>2085</v>
      </c>
      <c r="C788" s="1099"/>
      <c r="D788" s="1100"/>
      <c r="E788" s="1101"/>
      <c r="F788" s="1101"/>
    </row>
    <row r="789" spans="1:6">
      <c r="A789" s="1097"/>
      <c r="B789" s="1111"/>
      <c r="C789" s="1099"/>
      <c r="D789" s="1100"/>
      <c r="E789" s="1101"/>
      <c r="F789" s="1101"/>
    </row>
    <row r="790" spans="1:6" ht="13.5" customHeight="1">
      <c r="A790" s="1097"/>
      <c r="B790" s="1113" t="s">
        <v>2421</v>
      </c>
      <c r="C790" s="1099" t="s">
        <v>5</v>
      </c>
      <c r="D790" s="1100">
        <v>2</v>
      </c>
      <c r="E790" s="1101"/>
      <c r="F790" s="1101">
        <f>D790*E790</f>
        <v>0</v>
      </c>
    </row>
    <row r="791" spans="1:6" ht="13.5" customHeight="1">
      <c r="A791" s="1097"/>
      <c r="B791" s="1108"/>
      <c r="C791" s="1099"/>
      <c r="D791" s="1100"/>
      <c r="E791" s="1101"/>
      <c r="F791" s="1101"/>
    </row>
    <row r="792" spans="1:6" ht="96.75" customHeight="1">
      <c r="A792" s="1097" t="s">
        <v>2422</v>
      </c>
      <c r="B792" s="1114" t="s">
        <v>2089</v>
      </c>
      <c r="C792" s="1115"/>
      <c r="D792" s="1115"/>
      <c r="E792" s="1101"/>
      <c r="F792" s="1101"/>
    </row>
    <row r="793" spans="1:6" ht="13.5" customHeight="1">
      <c r="A793" s="1097"/>
      <c r="B793" s="1116" t="s">
        <v>2090</v>
      </c>
      <c r="C793" s="1115"/>
      <c r="D793" s="1115"/>
      <c r="E793" s="1101"/>
      <c r="F793" s="1101"/>
    </row>
    <row r="794" spans="1:6" ht="13.5" customHeight="1">
      <c r="A794" s="1097"/>
      <c r="B794" s="1116" t="s">
        <v>2091</v>
      </c>
      <c r="C794" s="1115"/>
      <c r="D794" s="1115"/>
      <c r="E794" s="1101"/>
      <c r="F794" s="1101"/>
    </row>
    <row r="795" spans="1:6" ht="13.5" customHeight="1">
      <c r="A795" s="1097"/>
      <c r="B795" s="1116" t="s">
        <v>2092</v>
      </c>
      <c r="C795" s="1115"/>
      <c r="D795" s="1115"/>
      <c r="E795" s="1101"/>
      <c r="F795" s="1101"/>
    </row>
    <row r="796" spans="1:6" ht="13.5" customHeight="1">
      <c r="A796" s="1097"/>
      <c r="B796" s="1116" t="s">
        <v>2093</v>
      </c>
      <c r="C796" s="1115"/>
      <c r="D796" s="1115"/>
      <c r="E796" s="1101"/>
      <c r="F796" s="1101"/>
    </row>
    <row r="797" spans="1:6" ht="13.5" customHeight="1">
      <c r="A797" s="1097"/>
      <c r="B797" s="1116" t="s">
        <v>2094</v>
      </c>
      <c r="C797" s="1115" t="s">
        <v>1579</v>
      </c>
      <c r="D797" s="1115">
        <v>3</v>
      </c>
      <c r="E797" s="1101"/>
      <c r="F797" s="1101"/>
    </row>
    <row r="798" spans="1:6" ht="13.5" customHeight="1">
      <c r="A798" s="1097"/>
      <c r="B798" s="1116" t="s">
        <v>2095</v>
      </c>
      <c r="C798" s="1115" t="s">
        <v>5</v>
      </c>
      <c r="D798" s="1115">
        <v>1</v>
      </c>
      <c r="E798" s="1101"/>
      <c r="F798" s="1101"/>
    </row>
    <row r="799" spans="1:6" ht="13.5" customHeight="1">
      <c r="A799" s="1097"/>
      <c r="B799" s="1116" t="s">
        <v>2096</v>
      </c>
      <c r="C799" s="1115" t="s">
        <v>5</v>
      </c>
      <c r="D799" s="1115">
        <v>1</v>
      </c>
      <c r="E799" s="1101"/>
      <c r="F799" s="1101"/>
    </row>
    <row r="800" spans="1:6" ht="13.5" customHeight="1">
      <c r="A800" s="1097"/>
      <c r="B800" s="1116" t="s">
        <v>2097</v>
      </c>
      <c r="C800" s="1115" t="s">
        <v>5</v>
      </c>
      <c r="D800" s="1115">
        <v>1</v>
      </c>
      <c r="E800" s="1101"/>
      <c r="F800" s="1101"/>
    </row>
    <row r="801" spans="1:6" ht="13.5" customHeight="1">
      <c r="A801" s="1097"/>
      <c r="B801" s="1116" t="s">
        <v>2098</v>
      </c>
      <c r="C801" s="1115" t="s">
        <v>5</v>
      </c>
      <c r="D801" s="1115">
        <v>2</v>
      </c>
      <c r="E801" s="1101"/>
      <c r="F801" s="1101"/>
    </row>
    <row r="802" spans="1:6" ht="13.5" customHeight="1">
      <c r="A802" s="1097"/>
      <c r="B802" s="1116" t="s">
        <v>2099</v>
      </c>
      <c r="C802" s="1115" t="s">
        <v>5</v>
      </c>
      <c r="D802" s="1115">
        <v>1</v>
      </c>
      <c r="E802" s="1101"/>
      <c r="F802" s="1101"/>
    </row>
    <row r="803" spans="1:6" ht="13.5" customHeight="1">
      <c r="A803" s="1097"/>
      <c r="B803" s="1251"/>
      <c r="C803" s="1252"/>
      <c r="D803" s="1252"/>
      <c r="E803" s="1101"/>
      <c r="F803" s="1101"/>
    </row>
    <row r="804" spans="1:6" ht="13.5" customHeight="1">
      <c r="A804" s="1097"/>
      <c r="B804" s="1117" t="s">
        <v>2100</v>
      </c>
      <c r="C804" s="1099" t="s">
        <v>183</v>
      </c>
      <c r="D804" s="1100">
        <v>2</v>
      </c>
      <c r="E804" s="1101"/>
      <c r="F804" s="1101">
        <f>D804*E804</f>
        <v>0</v>
      </c>
    </row>
    <row r="805" spans="1:6" ht="13.5" customHeight="1">
      <c r="A805" s="1097"/>
      <c r="B805" s="1108"/>
      <c r="C805" s="1099"/>
      <c r="D805" s="1100"/>
      <c r="E805" s="1101"/>
      <c r="F805" s="1101"/>
    </row>
    <row r="806" spans="1:6" ht="140.25" customHeight="1">
      <c r="A806" s="1097" t="s">
        <v>2423</v>
      </c>
      <c r="B806" s="1118" t="s">
        <v>2102</v>
      </c>
      <c r="C806" s="1099"/>
      <c r="D806" s="1100"/>
      <c r="E806" s="1101"/>
      <c r="F806" s="1101"/>
    </row>
    <row r="807" spans="1:6" ht="13.5" customHeight="1">
      <c r="A807" s="1097"/>
      <c r="B807" s="1118"/>
      <c r="C807" s="1099"/>
      <c r="D807" s="1100"/>
      <c r="E807" s="1101"/>
      <c r="F807" s="1101"/>
    </row>
    <row r="808" spans="1:6" ht="13.5" customHeight="1">
      <c r="A808" s="1097"/>
      <c r="B808" s="1118" t="s">
        <v>2103</v>
      </c>
      <c r="C808" s="1099" t="s">
        <v>5</v>
      </c>
      <c r="D808" s="1100">
        <v>4</v>
      </c>
      <c r="E808" s="1101"/>
      <c r="F808" s="1101">
        <f>D808*E808</f>
        <v>0</v>
      </c>
    </row>
    <row r="809" spans="1:6" ht="13.5" customHeight="1">
      <c r="A809" s="1097"/>
      <c r="B809" s="1108"/>
      <c r="C809" s="1099"/>
      <c r="D809" s="1100"/>
      <c r="E809" s="1101"/>
      <c r="F809" s="1101"/>
    </row>
    <row r="810" spans="1:6" ht="46.5" customHeight="1">
      <c r="A810" s="1097" t="s">
        <v>2424</v>
      </c>
      <c r="B810" s="1078" t="s">
        <v>2105</v>
      </c>
      <c r="C810" s="1099"/>
      <c r="D810" s="1100"/>
      <c r="E810" s="1101"/>
      <c r="F810" s="1101"/>
    </row>
    <row r="811" spans="1:6" ht="13.5" customHeight="1">
      <c r="A811" s="1097"/>
      <c r="B811" s="1119" t="s">
        <v>2106</v>
      </c>
      <c r="C811" s="1099"/>
      <c r="D811" s="1100"/>
      <c r="E811" s="1101"/>
      <c r="F811" s="1101"/>
    </row>
    <row r="812" spans="1:6" ht="13.5" customHeight="1">
      <c r="A812" s="1097"/>
      <c r="B812" s="1119" t="s">
        <v>2107</v>
      </c>
      <c r="C812" s="1099" t="s">
        <v>5</v>
      </c>
      <c r="D812" s="1100">
        <v>2</v>
      </c>
      <c r="E812" s="1101"/>
      <c r="F812" s="1101">
        <f>D812*E812</f>
        <v>0</v>
      </c>
    </row>
    <row r="813" spans="1:6" ht="13.5" customHeight="1">
      <c r="A813" s="1097"/>
      <c r="B813" s="1119"/>
      <c r="C813" s="1099"/>
      <c r="D813" s="1100"/>
      <c r="E813" s="1101"/>
      <c r="F813" s="1101"/>
    </row>
    <row r="814" spans="1:6" ht="23">
      <c r="A814" s="1097" t="s">
        <v>2425</v>
      </c>
      <c r="B814" s="1120" t="s">
        <v>2109</v>
      </c>
      <c r="C814" s="1121"/>
      <c r="D814" s="1100"/>
      <c r="E814" s="1101"/>
      <c r="F814" s="1101"/>
    </row>
    <row r="815" spans="1:6" ht="13.5" customHeight="1">
      <c r="A815" s="1097"/>
      <c r="B815" s="1120"/>
      <c r="C815" s="1121"/>
      <c r="D815" s="1100"/>
      <c r="E815" s="1101"/>
      <c r="F815" s="1101"/>
    </row>
    <row r="816" spans="1:6" ht="13.5" customHeight="1">
      <c r="A816" s="1097"/>
      <c r="B816" s="1122" t="s">
        <v>2110</v>
      </c>
      <c r="C816" s="1123" t="s">
        <v>5</v>
      </c>
      <c r="D816" s="1100">
        <v>1</v>
      </c>
      <c r="E816" s="1101"/>
      <c r="F816" s="1101"/>
    </row>
    <row r="817" spans="1:6" ht="13.5" customHeight="1">
      <c r="A817" s="1097"/>
      <c r="B817" s="1122"/>
      <c r="C817" s="1123"/>
      <c r="D817" s="1100"/>
      <c r="E817" s="1101"/>
      <c r="F817" s="1101"/>
    </row>
    <row r="818" spans="1:6" ht="13.5" customHeight="1">
      <c r="A818" s="1097"/>
      <c r="B818" s="1120" t="s">
        <v>2111</v>
      </c>
      <c r="C818" s="1123"/>
      <c r="D818" s="1100"/>
      <c r="E818" s="1101"/>
      <c r="F818" s="1101"/>
    </row>
    <row r="819" spans="1:6">
      <c r="A819" s="1097"/>
      <c r="B819" s="1124" t="s">
        <v>2112</v>
      </c>
      <c r="C819" s="1123" t="s">
        <v>5</v>
      </c>
      <c r="D819" s="1100">
        <f>SUM(D816:D816)</f>
        <v>1</v>
      </c>
      <c r="E819" s="1101"/>
      <c r="F819" s="1101"/>
    </row>
    <row r="820" spans="1:6" ht="23">
      <c r="A820" s="1097"/>
      <c r="B820" s="1104" t="s">
        <v>2113</v>
      </c>
      <c r="C820" s="1123" t="s">
        <v>5</v>
      </c>
      <c r="D820" s="1100">
        <f>SUM(D816:D816)</f>
        <v>1</v>
      </c>
      <c r="E820" s="1101"/>
      <c r="F820" s="1101"/>
    </row>
    <row r="821" spans="1:6" ht="23">
      <c r="A821" s="1097"/>
      <c r="B821" s="1104" t="s">
        <v>2114</v>
      </c>
      <c r="C821" s="1123" t="s">
        <v>5</v>
      </c>
      <c r="D821" s="1100">
        <f>SUM(D816:D816)</f>
        <v>1</v>
      </c>
      <c r="E821" s="1101"/>
      <c r="F821" s="1101"/>
    </row>
    <row r="822" spans="1:6" ht="13.5" customHeight="1">
      <c r="A822" s="1097"/>
      <c r="B822" s="1120" t="s">
        <v>2115</v>
      </c>
      <c r="C822" s="1123" t="s">
        <v>183</v>
      </c>
      <c r="D822" s="1100">
        <f>SUM(D816:D816)</f>
        <v>1</v>
      </c>
      <c r="E822" s="1101"/>
      <c r="F822" s="1101"/>
    </row>
    <row r="823" spans="1:6" ht="13.5" customHeight="1">
      <c r="A823" s="1097"/>
      <c r="B823" s="1097" t="s">
        <v>2116</v>
      </c>
      <c r="C823" s="1123" t="s">
        <v>5</v>
      </c>
      <c r="D823" s="1100">
        <f>SUM(D816:D816)</f>
        <v>1</v>
      </c>
      <c r="E823" s="1101"/>
      <c r="F823" s="1101"/>
    </row>
    <row r="824" spans="1:6" ht="13.5" customHeight="1">
      <c r="A824" s="1097"/>
      <c r="B824" s="1097" t="s">
        <v>2117</v>
      </c>
      <c r="C824" s="1123" t="s">
        <v>5</v>
      </c>
      <c r="D824" s="1100">
        <f>SUM(D816:D816)*2</f>
        <v>2</v>
      </c>
      <c r="E824" s="1101"/>
      <c r="F824" s="1101"/>
    </row>
    <row r="825" spans="1:6" ht="13.5" customHeight="1">
      <c r="A825" s="1097"/>
      <c r="B825" s="1097"/>
      <c r="C825" s="1123"/>
      <c r="D825" s="1100"/>
      <c r="E825" s="1101"/>
      <c r="F825" s="1101"/>
    </row>
    <row r="826" spans="1:6" ht="13.5" customHeight="1">
      <c r="A826" s="1097"/>
      <c r="B826" s="1097" t="s">
        <v>2426</v>
      </c>
      <c r="C826" s="1123" t="s">
        <v>183</v>
      </c>
      <c r="D826" s="1100">
        <v>1</v>
      </c>
      <c r="E826" s="1101"/>
      <c r="F826" s="1101">
        <f t="shared" ref="F826" si="3">D826*E826</f>
        <v>0</v>
      </c>
    </row>
    <row r="827" spans="1:6" ht="23">
      <c r="A827" s="1097"/>
      <c r="B827" s="1097" t="s">
        <v>2119</v>
      </c>
      <c r="C827" s="1123"/>
      <c r="D827" s="1100"/>
      <c r="E827" s="1101"/>
      <c r="F827" s="1101"/>
    </row>
    <row r="828" spans="1:6" ht="13.5" customHeight="1">
      <c r="A828" s="1097"/>
      <c r="B828" s="1108"/>
      <c r="C828" s="1099"/>
      <c r="D828" s="1100"/>
      <c r="E828" s="1101"/>
      <c r="F828" s="1101"/>
    </row>
    <row r="829" spans="1:6" ht="34.5">
      <c r="A829" s="1097" t="s">
        <v>2427</v>
      </c>
      <c r="B829" s="1125" t="s">
        <v>2121</v>
      </c>
      <c r="C829" s="1126"/>
      <c r="D829" s="1126"/>
      <c r="E829" s="1101"/>
      <c r="F829" s="1101"/>
    </row>
    <row r="830" spans="1:6" ht="13.5" customHeight="1">
      <c r="A830" s="1097"/>
      <c r="B830" s="1125"/>
      <c r="C830" s="1126"/>
      <c r="D830" s="1126"/>
      <c r="E830" s="1101"/>
      <c r="F830" s="1101"/>
    </row>
    <row r="831" spans="1:6" ht="13.5" customHeight="1">
      <c r="A831" s="1097"/>
      <c r="B831" s="1127" t="s">
        <v>2122</v>
      </c>
      <c r="C831" s="1126"/>
      <c r="D831" s="1126"/>
      <c r="E831" s="1101"/>
      <c r="F831" s="1101"/>
    </row>
    <row r="832" spans="1:6" ht="13.5" customHeight="1">
      <c r="A832" s="1097"/>
      <c r="B832" s="1128" t="s">
        <v>2428</v>
      </c>
      <c r="C832" s="1126"/>
      <c r="D832" s="1126"/>
      <c r="E832" s="1101"/>
      <c r="F832" s="1101"/>
    </row>
    <row r="833" spans="1:6" ht="13.5" customHeight="1">
      <c r="A833" s="1097"/>
      <c r="B833" s="1128" t="s">
        <v>2124</v>
      </c>
      <c r="C833" s="1126"/>
      <c r="D833" s="1126"/>
      <c r="E833" s="1101"/>
      <c r="F833" s="1101"/>
    </row>
    <row r="834" spans="1:6" ht="13.5" customHeight="1">
      <c r="A834" s="1097"/>
      <c r="B834" s="1128" t="s">
        <v>2429</v>
      </c>
      <c r="C834" s="1126"/>
      <c r="D834" s="1126"/>
      <c r="E834" s="1101"/>
      <c r="F834" s="1101"/>
    </row>
    <row r="835" spans="1:6" ht="13.5" customHeight="1">
      <c r="A835" s="1097"/>
      <c r="B835" s="1128" t="s">
        <v>2126</v>
      </c>
      <c r="C835" s="1126"/>
      <c r="D835" s="1126"/>
      <c r="E835" s="1101"/>
      <c r="F835" s="1101"/>
    </row>
    <row r="836" spans="1:6" ht="13.5" customHeight="1">
      <c r="A836" s="1097"/>
      <c r="B836" s="1129" t="s">
        <v>2430</v>
      </c>
      <c r="C836" s="1126" t="s">
        <v>183</v>
      </c>
      <c r="D836" s="1100">
        <v>1</v>
      </c>
      <c r="E836" s="1101"/>
      <c r="F836" s="1101">
        <f>D836*E836</f>
        <v>0</v>
      </c>
    </row>
    <row r="837" spans="1:6" ht="13.5" customHeight="1">
      <c r="A837" s="1097"/>
      <c r="B837" s="1108"/>
      <c r="C837" s="1099"/>
      <c r="D837" s="1100"/>
      <c r="E837" s="1101"/>
      <c r="F837" s="1101"/>
    </row>
    <row r="838" spans="1:6" ht="46">
      <c r="A838" s="1097" t="s">
        <v>2431</v>
      </c>
      <c r="B838" s="1078" t="s">
        <v>2129</v>
      </c>
      <c r="C838" s="1126" t="s">
        <v>183</v>
      </c>
      <c r="D838" s="1100">
        <v>1</v>
      </c>
      <c r="E838" s="1101"/>
      <c r="F838" s="1101">
        <f>D838*E838</f>
        <v>0</v>
      </c>
    </row>
    <row r="839" spans="1:6" ht="46">
      <c r="A839" s="1097"/>
      <c r="B839" s="1078" t="s">
        <v>2130</v>
      </c>
      <c r="C839" s="1130"/>
      <c r="D839" s="1130"/>
      <c r="E839" s="1101"/>
      <c r="F839" s="1101"/>
    </row>
    <row r="840" spans="1:6" ht="13.5" customHeight="1">
      <c r="A840" s="1097"/>
      <c r="B840" s="1108"/>
      <c r="C840" s="1099"/>
      <c r="D840" s="1100"/>
      <c r="E840" s="1101"/>
      <c r="F840" s="1101"/>
    </row>
    <row r="841" spans="1:6" ht="26.25" customHeight="1">
      <c r="A841" s="1097" t="s">
        <v>2432</v>
      </c>
      <c r="B841" s="1104" t="s">
        <v>2132</v>
      </c>
      <c r="C841" s="1131"/>
      <c r="E841" s="1130"/>
      <c r="F841" s="1101"/>
    </row>
    <row r="842" spans="1:6" ht="13.5" customHeight="1">
      <c r="A842" s="1132"/>
      <c r="B842" s="1104" t="s">
        <v>2133</v>
      </c>
      <c r="C842" s="1131" t="s">
        <v>5</v>
      </c>
      <c r="D842" s="1088">
        <v>2</v>
      </c>
      <c r="E842" s="1101"/>
      <c r="F842" s="1101">
        <f>D842*E842</f>
        <v>0</v>
      </c>
    </row>
    <row r="843" spans="1:6" ht="13.5" customHeight="1">
      <c r="A843" s="1132"/>
      <c r="B843" s="1133"/>
      <c r="C843" s="1130"/>
      <c r="D843" s="1130"/>
      <c r="E843" s="1101"/>
      <c r="F843" s="1101"/>
    </row>
    <row r="844" spans="1:6" ht="24" customHeight="1">
      <c r="A844" s="1097" t="s">
        <v>2433</v>
      </c>
      <c r="B844" s="1104" t="s">
        <v>2135</v>
      </c>
      <c r="C844" s="1131"/>
      <c r="E844" s="1101"/>
      <c r="F844" s="1101"/>
    </row>
    <row r="845" spans="1:6" ht="13.5" customHeight="1">
      <c r="A845" s="1132"/>
      <c r="B845" s="1104" t="s">
        <v>2133</v>
      </c>
      <c r="C845" s="1131" t="s">
        <v>5</v>
      </c>
      <c r="D845" s="1088">
        <v>2</v>
      </c>
      <c r="E845" s="1101"/>
      <c r="F845" s="1101">
        <f>D845*E845</f>
        <v>0</v>
      </c>
    </row>
    <row r="846" spans="1:6" ht="13.5" customHeight="1">
      <c r="A846" s="1134"/>
      <c r="B846" s="1104"/>
      <c r="C846" s="1135"/>
      <c r="D846" s="1136"/>
      <c r="E846" s="1101"/>
      <c r="F846" s="1101"/>
    </row>
    <row r="847" spans="1:6" ht="57" customHeight="1">
      <c r="A847" s="1097" t="s">
        <v>2434</v>
      </c>
      <c r="B847" s="1137" t="s">
        <v>2137</v>
      </c>
      <c r="C847" s="1131"/>
      <c r="E847" s="1101"/>
      <c r="F847" s="1101"/>
    </row>
    <row r="848" spans="1:6" ht="13.5" customHeight="1">
      <c r="A848" s="1132"/>
      <c r="B848" s="1138" t="s">
        <v>2138</v>
      </c>
      <c r="C848" s="1131" t="s">
        <v>5</v>
      </c>
      <c r="D848" s="1088">
        <v>4</v>
      </c>
      <c r="E848" s="1101"/>
      <c r="F848" s="1101">
        <f>D848*E848</f>
        <v>0</v>
      </c>
    </row>
    <row r="849" spans="1:6" ht="13.5" customHeight="1">
      <c r="A849" s="1134"/>
      <c r="B849" s="1138"/>
      <c r="C849" s="1135"/>
      <c r="D849" s="1136"/>
      <c r="E849" s="1101"/>
      <c r="F849" s="1101"/>
    </row>
    <row r="850" spans="1:6" ht="46.5" customHeight="1">
      <c r="A850" s="1097" t="s">
        <v>2435</v>
      </c>
      <c r="B850" s="1137" t="s">
        <v>2140</v>
      </c>
      <c r="C850" s="1131"/>
      <c r="E850" s="1101"/>
      <c r="F850" s="1101"/>
    </row>
    <row r="851" spans="1:6" ht="13.5" customHeight="1">
      <c r="A851" s="1132"/>
      <c r="B851" s="1138" t="s">
        <v>2141</v>
      </c>
      <c r="C851" s="1131" t="s">
        <v>5</v>
      </c>
      <c r="D851" s="1088">
        <v>2</v>
      </c>
      <c r="E851" s="1101"/>
      <c r="F851" s="1101">
        <f>D851*E851</f>
        <v>0</v>
      </c>
    </row>
    <row r="852" spans="1:6" ht="13.5" customHeight="1">
      <c r="A852" s="1134"/>
      <c r="B852" s="1138"/>
      <c r="C852" s="1135"/>
      <c r="D852" s="1136"/>
      <c r="E852" s="1101"/>
      <c r="F852" s="1101"/>
    </row>
    <row r="853" spans="1:6" ht="91.5" customHeight="1">
      <c r="A853" s="1097" t="s">
        <v>2436</v>
      </c>
      <c r="B853" s="1137" t="s">
        <v>2143</v>
      </c>
      <c r="C853" s="1130"/>
      <c r="D853" s="1130"/>
      <c r="E853" s="1101"/>
      <c r="F853" s="1101"/>
    </row>
    <row r="854" spans="1:6" ht="13.5" customHeight="1">
      <c r="A854" s="1132"/>
      <c r="B854" s="1138" t="s">
        <v>2144</v>
      </c>
      <c r="C854" s="1131"/>
      <c r="D854" s="1130"/>
      <c r="E854" s="1130"/>
      <c r="F854" s="1101"/>
    </row>
    <row r="855" spans="1:6" ht="13.5" customHeight="1">
      <c r="A855" s="1132"/>
      <c r="B855" s="1139" t="s">
        <v>2145</v>
      </c>
      <c r="C855" s="1131" t="s">
        <v>5</v>
      </c>
      <c r="D855" s="1088">
        <v>2</v>
      </c>
      <c r="E855" s="1130"/>
      <c r="F855" s="1101">
        <f>D855*E855</f>
        <v>0</v>
      </c>
    </row>
    <row r="856" spans="1:6" ht="13.5" customHeight="1">
      <c r="A856" s="1132"/>
      <c r="B856" s="1139" t="s">
        <v>2164</v>
      </c>
      <c r="C856" s="1131" t="s">
        <v>5</v>
      </c>
      <c r="D856" s="1088">
        <v>1</v>
      </c>
      <c r="E856" s="1130"/>
      <c r="F856" s="1101"/>
    </row>
    <row r="857" spans="1:6" ht="13.5" customHeight="1">
      <c r="A857" s="1132"/>
      <c r="B857" s="1139" t="s">
        <v>2146</v>
      </c>
      <c r="C857" s="1131" t="s">
        <v>5</v>
      </c>
      <c r="D857" s="1088">
        <v>1</v>
      </c>
      <c r="E857" s="1130"/>
      <c r="F857" s="1101">
        <f>D857*E857</f>
        <v>0</v>
      </c>
    </row>
    <row r="858" spans="1:6" ht="13.5" customHeight="1">
      <c r="A858" s="1132"/>
      <c r="B858" s="1139" t="s">
        <v>2147</v>
      </c>
      <c r="C858" s="1131" t="s">
        <v>5</v>
      </c>
      <c r="D858" s="1088">
        <v>1</v>
      </c>
      <c r="E858" s="1101"/>
      <c r="F858" s="1101">
        <f>D858*E858</f>
        <v>0</v>
      </c>
    </row>
    <row r="859" spans="1:6" ht="13.5" customHeight="1">
      <c r="A859" s="1134"/>
      <c r="B859" s="1139"/>
      <c r="C859" s="1135"/>
      <c r="D859" s="1136"/>
      <c r="E859" s="1101"/>
      <c r="F859" s="1101"/>
    </row>
    <row r="860" spans="1:6" ht="24.75" customHeight="1">
      <c r="A860" s="1134"/>
      <c r="B860" s="1140" t="s">
        <v>2148</v>
      </c>
      <c r="C860" s="1135"/>
      <c r="D860" s="1136"/>
      <c r="E860" s="1101"/>
      <c r="F860" s="1101"/>
    </row>
    <row r="861" spans="1:6" ht="13.5" customHeight="1">
      <c r="A861" s="1134"/>
      <c r="B861" s="1139"/>
      <c r="C861" s="1126"/>
      <c r="D861" s="1126"/>
      <c r="E861" s="1101"/>
      <c r="F861" s="1101"/>
    </row>
    <row r="862" spans="1:6" ht="46.5" customHeight="1">
      <c r="A862" s="1097" t="s">
        <v>2437</v>
      </c>
      <c r="B862" s="1077" t="s">
        <v>2150</v>
      </c>
      <c r="C862" s="1130"/>
      <c r="D862" s="1130"/>
      <c r="E862" s="1101"/>
      <c r="F862" s="1101"/>
    </row>
    <row r="863" spans="1:6" ht="13.5" customHeight="1">
      <c r="A863" s="1132"/>
      <c r="B863" s="1141" t="s">
        <v>2145</v>
      </c>
      <c r="C863" s="1131" t="s">
        <v>5</v>
      </c>
      <c r="D863" s="1088">
        <v>4</v>
      </c>
      <c r="E863" s="1101"/>
      <c r="F863" s="1101">
        <f>D863*E863</f>
        <v>0</v>
      </c>
    </row>
    <row r="864" spans="1:6" ht="13.5" customHeight="1">
      <c r="A864" s="1134"/>
      <c r="B864" s="1142"/>
      <c r="C864" s="1126"/>
      <c r="D864" s="1126"/>
      <c r="E864" s="1101"/>
      <c r="F864" s="1101"/>
    </row>
    <row r="865" spans="1:6" ht="23">
      <c r="A865" s="1097" t="s">
        <v>2438</v>
      </c>
      <c r="B865" s="1077" t="s">
        <v>2152</v>
      </c>
      <c r="C865" s="1130"/>
      <c r="D865" s="1130"/>
      <c r="E865" s="1101"/>
      <c r="F865" s="1101"/>
    </row>
    <row r="866" spans="1:6" ht="13.5" customHeight="1">
      <c r="A866" s="1132"/>
      <c r="B866" s="1141" t="s">
        <v>2145</v>
      </c>
      <c r="C866" s="1131" t="s">
        <v>5</v>
      </c>
      <c r="D866" s="1088">
        <v>6</v>
      </c>
      <c r="E866" s="1101"/>
      <c r="F866" s="1101">
        <f>D866*E866</f>
        <v>0</v>
      </c>
    </row>
    <row r="867" spans="1:6" ht="13.5" customHeight="1">
      <c r="A867" s="1132"/>
      <c r="B867" s="1141" t="s">
        <v>2164</v>
      </c>
      <c r="C867" s="1131" t="s">
        <v>5</v>
      </c>
      <c r="D867" s="1088">
        <v>2</v>
      </c>
      <c r="E867" s="1101"/>
      <c r="F867" s="1101"/>
    </row>
    <row r="868" spans="1:6" ht="13.5" customHeight="1">
      <c r="A868" s="1132"/>
      <c r="B868" s="1141" t="s">
        <v>2146</v>
      </c>
      <c r="C868" s="1131" t="s">
        <v>5</v>
      </c>
      <c r="D868" s="1088">
        <v>2</v>
      </c>
      <c r="E868" s="1101"/>
      <c r="F868" s="1101">
        <f>D868*E868</f>
        <v>0</v>
      </c>
    </row>
    <row r="869" spans="1:6" ht="13.5" customHeight="1">
      <c r="A869" s="1132"/>
      <c r="B869" s="1141" t="s">
        <v>2147</v>
      </c>
      <c r="C869" s="1131" t="s">
        <v>5</v>
      </c>
      <c r="D869" s="1088">
        <v>2</v>
      </c>
      <c r="E869" s="1101"/>
      <c r="F869" s="1101">
        <f>D869*E869</f>
        <v>0</v>
      </c>
    </row>
    <row r="870" spans="1:6" ht="12.75" customHeight="1">
      <c r="A870" s="1077"/>
      <c r="B870" s="1143"/>
      <c r="C870" s="1135"/>
      <c r="D870" s="1126"/>
      <c r="E870" s="1101"/>
      <c r="F870" s="1101"/>
    </row>
    <row r="871" spans="1:6" ht="69" customHeight="1">
      <c r="A871" s="1097" t="s">
        <v>2439</v>
      </c>
      <c r="B871" s="1077" t="s">
        <v>2154</v>
      </c>
      <c r="C871" s="1130"/>
      <c r="D871" s="1130"/>
      <c r="E871" s="1101"/>
      <c r="F871" s="1101"/>
    </row>
    <row r="872" spans="1:6" ht="13.5" customHeight="1">
      <c r="A872" s="1132"/>
      <c r="B872" s="1144"/>
      <c r="C872" s="1145" t="s">
        <v>2155</v>
      </c>
      <c r="D872" s="1088">
        <v>6</v>
      </c>
      <c r="E872" s="1101"/>
      <c r="F872" s="1101">
        <f>D872*E872</f>
        <v>0</v>
      </c>
    </row>
    <row r="873" spans="1:6" ht="13.5" customHeight="1">
      <c r="A873" s="1146"/>
      <c r="B873" s="1142"/>
      <c r="C873" s="1126"/>
      <c r="D873" s="1126"/>
      <c r="E873" s="1101"/>
      <c r="F873" s="1101"/>
    </row>
    <row r="874" spans="1:6" ht="43.5">
      <c r="A874" s="1097" t="s">
        <v>2440</v>
      </c>
      <c r="B874" s="1147" t="s">
        <v>2157</v>
      </c>
      <c r="C874" s="1130"/>
      <c r="D874" s="1130"/>
      <c r="E874" s="1101"/>
      <c r="F874" s="1101"/>
    </row>
    <row r="875" spans="1:6" ht="13.5" customHeight="1">
      <c r="A875" s="1132"/>
      <c r="B875" s="1148" t="s">
        <v>2144</v>
      </c>
      <c r="C875" s="1131"/>
      <c r="D875" s="1130"/>
      <c r="E875" s="1101"/>
      <c r="F875" s="1101"/>
    </row>
    <row r="876" spans="1:6" ht="13.5" customHeight="1">
      <c r="A876" s="1132"/>
      <c r="B876" s="1141" t="s">
        <v>2145</v>
      </c>
      <c r="C876" s="1131" t="s">
        <v>5</v>
      </c>
      <c r="D876" s="1088">
        <v>2</v>
      </c>
      <c r="E876" s="1101"/>
      <c r="F876" s="1101">
        <f>D876*E876</f>
        <v>0</v>
      </c>
    </row>
    <row r="877" spans="1:6" ht="13.5" customHeight="1">
      <c r="A877" s="1134"/>
      <c r="B877" s="1149"/>
      <c r="C877" s="1126"/>
      <c r="D877" s="1126"/>
      <c r="E877" s="1101"/>
      <c r="F877" s="1101"/>
    </row>
    <row r="878" spans="1:6" ht="24.75" customHeight="1">
      <c r="A878" s="1097" t="s">
        <v>2441</v>
      </c>
      <c r="B878" s="1150" t="s">
        <v>2159</v>
      </c>
      <c r="C878" s="1130"/>
      <c r="D878" s="1130"/>
      <c r="E878" s="1101"/>
      <c r="F878" s="1101"/>
    </row>
    <row r="879" spans="1:6" ht="13.5" customHeight="1">
      <c r="A879" s="1151"/>
      <c r="B879" s="1148" t="s">
        <v>2144</v>
      </c>
      <c r="C879" s="1130"/>
      <c r="D879" s="1130"/>
      <c r="E879" s="1101"/>
      <c r="F879" s="1101"/>
    </row>
    <row r="880" spans="1:6" ht="13.5" customHeight="1">
      <c r="A880" s="1151"/>
      <c r="B880" s="1141" t="s">
        <v>2145</v>
      </c>
      <c r="C880" s="1131" t="s">
        <v>5</v>
      </c>
      <c r="D880" s="1088">
        <v>1</v>
      </c>
      <c r="E880" s="1101"/>
      <c r="F880" s="1101">
        <f>D880*E880</f>
        <v>0</v>
      </c>
    </row>
    <row r="881" spans="1:6" ht="13.5" customHeight="1">
      <c r="A881" s="1134"/>
      <c r="B881" s="1142"/>
      <c r="C881" s="1126"/>
      <c r="D881" s="1126"/>
      <c r="E881" s="1101"/>
      <c r="F881" s="1101"/>
    </row>
    <row r="882" spans="1:6" ht="58">
      <c r="A882" s="1097" t="s">
        <v>2442</v>
      </c>
      <c r="B882" s="1147" t="s">
        <v>2443</v>
      </c>
      <c r="C882" s="1152"/>
      <c r="D882" s="1152"/>
      <c r="E882" s="1101"/>
      <c r="F882" s="1101"/>
    </row>
    <row r="883" spans="1:6" ht="13.5" customHeight="1">
      <c r="A883" s="1132"/>
      <c r="B883" s="1141" t="s">
        <v>2145</v>
      </c>
      <c r="C883" s="1131" t="s">
        <v>5</v>
      </c>
      <c r="D883" s="1088">
        <v>4</v>
      </c>
      <c r="E883" s="1101"/>
      <c r="F883" s="1101">
        <f>D883*E883</f>
        <v>0</v>
      </c>
    </row>
    <row r="884" spans="1:6" ht="13.5" customHeight="1">
      <c r="A884" s="1134"/>
      <c r="B884" s="1142"/>
      <c r="C884" s="1126"/>
      <c r="D884" s="1126"/>
      <c r="E884" s="1101"/>
      <c r="F884" s="1101"/>
    </row>
    <row r="885" spans="1:6" ht="47.25" customHeight="1">
      <c r="A885" s="1097" t="s">
        <v>2444</v>
      </c>
      <c r="B885" s="1150" t="s">
        <v>2163</v>
      </c>
      <c r="C885" s="1152"/>
      <c r="D885" s="1152"/>
      <c r="E885" s="1101"/>
      <c r="F885" s="1101"/>
    </row>
    <row r="886" spans="1:6" ht="13.5" customHeight="1">
      <c r="A886" s="1132"/>
      <c r="B886" s="1141" t="s">
        <v>2164</v>
      </c>
      <c r="C886" s="1131" t="s">
        <v>5</v>
      </c>
      <c r="D886" s="1088">
        <v>1</v>
      </c>
      <c r="E886" s="1101"/>
      <c r="F886" s="1101">
        <f>D886*E886</f>
        <v>0</v>
      </c>
    </row>
    <row r="887" spans="1:6" ht="13.5" customHeight="1">
      <c r="A887" s="1134"/>
      <c r="B887" s="1142"/>
      <c r="C887" s="1126"/>
      <c r="D887" s="1126"/>
      <c r="E887" s="1101"/>
      <c r="F887" s="1101"/>
    </row>
    <row r="888" spans="1:6" ht="24" customHeight="1">
      <c r="A888" s="1097" t="s">
        <v>2445</v>
      </c>
      <c r="B888" s="1077" t="s">
        <v>2166</v>
      </c>
      <c r="D888" s="1153"/>
      <c r="E888" s="1101"/>
      <c r="F888" s="1101"/>
    </row>
    <row r="889" spans="1:6" ht="23.25" customHeight="1">
      <c r="A889" s="1132"/>
      <c r="B889" s="1151" t="s">
        <v>2167</v>
      </c>
      <c r="C889" s="1088" t="s">
        <v>5</v>
      </c>
      <c r="D889" s="1088">
        <v>1</v>
      </c>
      <c r="E889" s="1101"/>
      <c r="F889" s="1101">
        <f>D889*E889</f>
        <v>0</v>
      </c>
    </row>
    <row r="890" spans="1:6" ht="13.5" customHeight="1">
      <c r="A890" s="1132"/>
      <c r="B890" s="1151" t="s">
        <v>2168</v>
      </c>
      <c r="C890" s="1088" t="s">
        <v>5</v>
      </c>
      <c r="D890" s="1088">
        <v>1</v>
      </c>
      <c r="E890" s="1101"/>
      <c r="F890" s="1101">
        <f>D890*E890</f>
        <v>0</v>
      </c>
    </row>
    <row r="891" spans="1:6" ht="13.5" customHeight="1">
      <c r="A891" s="1132"/>
      <c r="B891" s="1154" t="s">
        <v>2169</v>
      </c>
      <c r="C891" s="1088" t="s">
        <v>5</v>
      </c>
      <c r="D891" s="1088">
        <v>1</v>
      </c>
      <c r="E891" s="1101"/>
      <c r="F891" s="1101">
        <f>D891*E891</f>
        <v>0</v>
      </c>
    </row>
    <row r="892" spans="1:6" ht="13.5" customHeight="1">
      <c r="A892" s="1132"/>
      <c r="B892" s="1154" t="s">
        <v>2170</v>
      </c>
      <c r="C892" s="1088" t="s">
        <v>5</v>
      </c>
      <c r="D892" s="1088">
        <v>1</v>
      </c>
      <c r="E892" s="1101"/>
      <c r="F892" s="1101">
        <f>D892*E892</f>
        <v>0</v>
      </c>
    </row>
    <row r="893" spans="1:6" ht="13.5" customHeight="1">
      <c r="A893" s="1132"/>
      <c r="B893" s="1154"/>
      <c r="E893" s="1101"/>
      <c r="F893" s="1101"/>
    </row>
    <row r="894" spans="1:6" ht="196.5" customHeight="1">
      <c r="A894" s="1097" t="s">
        <v>2446</v>
      </c>
      <c r="B894" s="1077" t="s">
        <v>2172</v>
      </c>
      <c r="C894" s="1130"/>
      <c r="D894" s="1130"/>
      <c r="E894" s="1101"/>
      <c r="F894" s="1101"/>
    </row>
    <row r="895" spans="1:6" ht="15" customHeight="1">
      <c r="A895" s="1132"/>
      <c r="B895" s="1155" t="s">
        <v>2145</v>
      </c>
      <c r="C895" s="1156" t="s">
        <v>1579</v>
      </c>
      <c r="D895" s="1088">
        <v>132</v>
      </c>
      <c r="E895" s="1101"/>
      <c r="F895" s="1101">
        <f>D895*E895</f>
        <v>0</v>
      </c>
    </row>
    <row r="896" spans="1:6" ht="15" customHeight="1">
      <c r="A896" s="1132"/>
      <c r="B896" s="1155" t="s">
        <v>2164</v>
      </c>
      <c r="C896" s="1156" t="s">
        <v>1579</v>
      </c>
      <c r="D896" s="1088">
        <v>36</v>
      </c>
      <c r="E896" s="1101"/>
      <c r="F896" s="1101">
        <f>D896*E896</f>
        <v>0</v>
      </c>
    </row>
    <row r="897" spans="1:6" ht="15" customHeight="1">
      <c r="A897" s="1132"/>
      <c r="B897" s="1155" t="s">
        <v>2146</v>
      </c>
      <c r="C897" s="1156" t="s">
        <v>1579</v>
      </c>
      <c r="D897" s="1088">
        <v>36</v>
      </c>
      <c r="E897" s="1101"/>
      <c r="F897" s="1101">
        <f>D897*E897</f>
        <v>0</v>
      </c>
    </row>
    <row r="898" spans="1:6" ht="15" customHeight="1">
      <c r="A898" s="1132"/>
      <c r="B898" s="1155" t="s">
        <v>2147</v>
      </c>
      <c r="C898" s="1156" t="s">
        <v>1579</v>
      </c>
      <c r="D898" s="1088">
        <v>6</v>
      </c>
      <c r="E898" s="1101"/>
      <c r="F898" s="1101">
        <f>D898*E898</f>
        <v>0</v>
      </c>
    </row>
    <row r="899" spans="1:6" ht="24.75" customHeight="1">
      <c r="A899" s="1132"/>
      <c r="B899" s="1151" t="s">
        <v>2173</v>
      </c>
      <c r="C899" s="1088" t="s">
        <v>2174</v>
      </c>
      <c r="D899" s="1088">
        <v>20</v>
      </c>
      <c r="E899" s="1101"/>
      <c r="F899" s="1101">
        <f>D899*E899</f>
        <v>0</v>
      </c>
    </row>
    <row r="900" spans="1:6" ht="15" customHeight="1">
      <c r="A900" s="1134"/>
      <c r="B900" s="1076"/>
      <c r="C900" s="1126"/>
      <c r="D900" s="1126"/>
      <c r="E900" s="1101"/>
      <c r="F900" s="1101"/>
    </row>
    <row r="901" spans="1:6" ht="24.75" customHeight="1">
      <c r="A901" s="1097" t="s">
        <v>2447</v>
      </c>
      <c r="B901" s="1077" t="s">
        <v>2176</v>
      </c>
      <c r="D901" s="1130"/>
      <c r="E901" s="1101"/>
      <c r="F901" s="1101"/>
    </row>
    <row r="902" spans="1:6" ht="15" customHeight="1">
      <c r="A902" s="1132"/>
      <c r="B902" s="1155" t="s">
        <v>2145</v>
      </c>
      <c r="C902" s="1088" t="s">
        <v>5</v>
      </c>
      <c r="D902" s="1088">
        <v>26</v>
      </c>
      <c r="E902" s="1101"/>
      <c r="F902" s="1101">
        <f>D902*E902</f>
        <v>0</v>
      </c>
    </row>
    <row r="903" spans="1:6" ht="15" customHeight="1">
      <c r="A903" s="1132"/>
      <c r="B903" s="1155" t="s">
        <v>2164</v>
      </c>
      <c r="C903" s="1088" t="s">
        <v>5</v>
      </c>
      <c r="D903" s="1088">
        <v>10</v>
      </c>
      <c r="E903" s="1101"/>
      <c r="F903" s="1101">
        <f>D903*E903</f>
        <v>0</v>
      </c>
    </row>
    <row r="904" spans="1:6" ht="15" customHeight="1">
      <c r="A904" s="1132"/>
      <c r="B904" s="1155" t="s">
        <v>2146</v>
      </c>
      <c r="C904" s="1088" t="s">
        <v>5</v>
      </c>
      <c r="D904" s="1088">
        <v>14</v>
      </c>
      <c r="E904" s="1101"/>
      <c r="F904" s="1101">
        <f>D904*E904</f>
        <v>0</v>
      </c>
    </row>
    <row r="905" spans="1:6" ht="15" customHeight="1">
      <c r="A905" s="1134"/>
      <c r="B905" s="1076"/>
      <c r="C905" s="1126"/>
      <c r="E905" s="1101"/>
      <c r="F905" s="1101"/>
    </row>
    <row r="906" spans="1:6" ht="126.75" customHeight="1">
      <c r="A906" s="1097" t="s">
        <v>2448</v>
      </c>
      <c r="B906" s="1077" t="s">
        <v>2178</v>
      </c>
      <c r="C906" s="1130"/>
      <c r="D906" s="1130"/>
      <c r="E906" s="1101"/>
      <c r="F906" s="1101"/>
    </row>
    <row r="907" spans="1:6" ht="15" customHeight="1">
      <c r="A907" s="1132"/>
      <c r="B907" s="1155" t="s">
        <v>2145</v>
      </c>
      <c r="C907" s="1156" t="s">
        <v>1579</v>
      </c>
      <c r="D907" s="1088">
        <v>132</v>
      </c>
      <c r="E907" s="1101"/>
      <c r="F907" s="1101">
        <f>D907*E907</f>
        <v>0</v>
      </c>
    </row>
    <row r="908" spans="1:6" ht="15" customHeight="1">
      <c r="A908" s="1132"/>
      <c r="B908" s="1155" t="s">
        <v>2164</v>
      </c>
      <c r="C908" s="1156" t="s">
        <v>1579</v>
      </c>
      <c r="D908" s="1088">
        <v>36</v>
      </c>
      <c r="E908" s="1101"/>
      <c r="F908" s="1101">
        <f>D908*E908</f>
        <v>0</v>
      </c>
    </row>
    <row r="909" spans="1:6" ht="15" customHeight="1">
      <c r="A909" s="1132"/>
      <c r="B909" s="1155" t="s">
        <v>2146</v>
      </c>
      <c r="C909" s="1156" t="s">
        <v>1579</v>
      </c>
      <c r="D909" s="1088">
        <v>36</v>
      </c>
      <c r="E909" s="1101"/>
      <c r="F909" s="1101">
        <f>D909*E909</f>
        <v>0</v>
      </c>
    </row>
    <row r="910" spans="1:6" ht="15" customHeight="1">
      <c r="A910" s="1132"/>
      <c r="B910" s="1155" t="s">
        <v>2147</v>
      </c>
      <c r="C910" s="1156" t="s">
        <v>1579</v>
      </c>
      <c r="D910" s="1088">
        <v>6</v>
      </c>
      <c r="E910" s="1101"/>
      <c r="F910" s="1101">
        <f>D910*E910</f>
        <v>0</v>
      </c>
    </row>
    <row r="911" spans="1:6" ht="15" customHeight="1">
      <c r="A911" s="1134"/>
      <c r="B911" s="1157"/>
      <c r="C911" s="1158"/>
      <c r="D911" s="1159"/>
      <c r="E911" s="1101"/>
      <c r="F911" s="1101"/>
    </row>
    <row r="912" spans="1:6" ht="47.25" customHeight="1">
      <c r="A912" s="1097" t="s">
        <v>2449</v>
      </c>
      <c r="B912" s="1137" t="s">
        <v>2180</v>
      </c>
      <c r="C912" s="1156"/>
      <c r="E912" s="1101"/>
      <c r="F912" s="1101"/>
    </row>
    <row r="913" spans="1:6" ht="15" customHeight="1">
      <c r="A913" s="1132"/>
      <c r="B913" s="1160" t="s">
        <v>2181</v>
      </c>
      <c r="C913" s="1088" t="s">
        <v>1579</v>
      </c>
      <c r="D913" s="1088">
        <v>26</v>
      </c>
      <c r="E913" s="1101"/>
      <c r="F913" s="1101">
        <f>D913*E913</f>
        <v>0</v>
      </c>
    </row>
    <row r="914" spans="1:6" ht="15" customHeight="1">
      <c r="A914" s="1134"/>
      <c r="B914" s="1078"/>
      <c r="C914" s="1161"/>
      <c r="D914" s="1161"/>
      <c r="E914" s="1101"/>
      <c r="F914" s="1101"/>
    </row>
    <row r="915" spans="1:6" ht="81" customHeight="1">
      <c r="A915" s="1097" t="s">
        <v>2450</v>
      </c>
      <c r="B915" s="1137" t="s">
        <v>2183</v>
      </c>
      <c r="C915" s="1130"/>
      <c r="D915" s="1130"/>
      <c r="E915" s="1101"/>
      <c r="F915" s="1101"/>
    </row>
    <row r="916" spans="1:6" ht="15" customHeight="1">
      <c r="A916" s="1132"/>
      <c r="B916" s="1160" t="s">
        <v>2184</v>
      </c>
      <c r="C916" s="1088" t="s">
        <v>1579</v>
      </c>
      <c r="D916" s="1088">
        <v>26</v>
      </c>
      <c r="E916" s="1101"/>
      <c r="F916" s="1101">
        <f>D916*E916</f>
        <v>0</v>
      </c>
    </row>
    <row r="917" spans="1:6" ht="15" customHeight="1">
      <c r="A917" s="1134"/>
      <c r="B917" s="1078"/>
      <c r="C917" s="1126"/>
      <c r="D917" s="1126"/>
      <c r="E917" s="1101"/>
      <c r="F917" s="1101"/>
    </row>
    <row r="918" spans="1:6" ht="24.75" customHeight="1">
      <c r="A918" s="1097" t="s">
        <v>2451</v>
      </c>
      <c r="B918" s="1137" t="s">
        <v>2186</v>
      </c>
      <c r="C918" s="1130"/>
      <c r="D918" s="1130"/>
      <c r="E918" s="1101"/>
      <c r="F918" s="1101"/>
    </row>
    <row r="919" spans="1:6">
      <c r="A919" s="1132"/>
      <c r="B919" s="1076"/>
      <c r="C919" s="1088" t="s">
        <v>5</v>
      </c>
      <c r="D919" s="1088">
        <v>1</v>
      </c>
      <c r="E919" s="1101"/>
      <c r="F919" s="1101">
        <f>D919*E919</f>
        <v>0</v>
      </c>
    </row>
    <row r="920" spans="1:6" ht="15" customHeight="1">
      <c r="A920" s="1134"/>
      <c r="B920" s="1078"/>
      <c r="C920" s="1159"/>
      <c r="D920" s="1159"/>
      <c r="E920" s="1101"/>
      <c r="F920" s="1101"/>
    </row>
    <row r="921" spans="1:6" ht="57.75" customHeight="1">
      <c r="A921" s="1097" t="s">
        <v>2452</v>
      </c>
      <c r="B921" s="1077" t="s">
        <v>2188</v>
      </c>
      <c r="D921" s="1153"/>
      <c r="E921" s="1101"/>
      <c r="F921" s="1101"/>
    </row>
    <row r="922" spans="1:6" ht="13.5" customHeight="1">
      <c r="A922" s="1077"/>
      <c r="C922" s="1088" t="s">
        <v>7</v>
      </c>
      <c r="D922" s="1153">
        <v>190</v>
      </c>
      <c r="E922" s="1101"/>
      <c r="F922" s="1101">
        <f>D922*E922</f>
        <v>0</v>
      </c>
    </row>
    <row r="923" spans="1:6" ht="13.5" customHeight="1">
      <c r="A923" s="1134"/>
      <c r="B923" s="1162"/>
      <c r="C923" s="1126"/>
      <c r="D923" s="1126"/>
      <c r="E923" s="1101"/>
      <c r="F923" s="1101"/>
    </row>
    <row r="924" spans="1:6" ht="23">
      <c r="A924" s="1097" t="s">
        <v>2453</v>
      </c>
      <c r="B924" s="1077" t="s">
        <v>2190</v>
      </c>
      <c r="D924" s="1153"/>
      <c r="E924" s="1101"/>
      <c r="F924" s="1101"/>
    </row>
    <row r="925" spans="1:6" ht="14.5">
      <c r="A925" s="1077"/>
      <c r="B925" s="1141" t="s">
        <v>2191</v>
      </c>
      <c r="C925" s="1088" t="s">
        <v>5</v>
      </c>
      <c r="D925" s="1088">
        <v>2</v>
      </c>
      <c r="E925" s="1101"/>
      <c r="F925" s="1101">
        <f>D925*E925</f>
        <v>0</v>
      </c>
    </row>
    <row r="926" spans="1:6">
      <c r="A926" s="1077"/>
      <c r="E926" s="1101"/>
      <c r="F926" s="1101"/>
    </row>
    <row r="927" spans="1:6" ht="24" customHeight="1">
      <c r="A927" s="1097" t="s">
        <v>2454</v>
      </c>
      <c r="B927" s="1077" t="s">
        <v>2193</v>
      </c>
      <c r="E927" s="1101"/>
      <c r="F927" s="1101"/>
    </row>
    <row r="928" spans="1:6" ht="14.5">
      <c r="A928" s="1077"/>
      <c r="B928" s="1141" t="s">
        <v>2194</v>
      </c>
      <c r="C928" s="1088" t="s">
        <v>5</v>
      </c>
      <c r="D928" s="1088">
        <v>5</v>
      </c>
      <c r="E928" s="1101"/>
      <c r="F928" s="1101">
        <f>D928*E928</f>
        <v>0</v>
      </c>
    </row>
    <row r="929" spans="1:6">
      <c r="A929" s="1151"/>
      <c r="B929" s="1154"/>
      <c r="D929" s="1163"/>
      <c r="E929" s="1101"/>
      <c r="F929" s="1101"/>
    </row>
    <row r="930" spans="1:6" ht="46.5" customHeight="1">
      <c r="A930" s="1097" t="s">
        <v>2455</v>
      </c>
      <c r="B930" s="1077" t="s">
        <v>2196</v>
      </c>
      <c r="C930" s="1164"/>
      <c r="D930" s="1164"/>
      <c r="E930" s="1101"/>
      <c r="F930" s="1101"/>
    </row>
    <row r="931" spans="1:6">
      <c r="A931" s="1165"/>
      <c r="B931" s="1166"/>
      <c r="C931" s="1088" t="s">
        <v>2155</v>
      </c>
      <c r="D931" s="1088">
        <v>1</v>
      </c>
      <c r="E931" s="1101"/>
      <c r="F931" s="1101">
        <f>D931*E931</f>
        <v>0</v>
      </c>
    </row>
    <row r="932" spans="1:6">
      <c r="A932" s="1165"/>
      <c r="B932" s="1166"/>
      <c r="E932" s="1101"/>
      <c r="F932" s="1101"/>
    </row>
    <row r="933" spans="1:6" ht="43.5">
      <c r="A933" s="1097" t="s">
        <v>2456</v>
      </c>
      <c r="B933" s="1167" t="s">
        <v>2198</v>
      </c>
      <c r="C933" s="1168"/>
      <c r="D933" s="1169"/>
      <c r="E933" s="1094"/>
      <c r="F933" s="1170"/>
    </row>
    <row r="934" spans="1:6" ht="14.5">
      <c r="A934" s="1171"/>
      <c r="B934" s="1141">
        <v>200</v>
      </c>
      <c r="C934" s="1168" t="s">
        <v>1579</v>
      </c>
      <c r="D934" s="1172">
        <v>32</v>
      </c>
      <c r="E934" s="1094"/>
      <c r="F934" s="1101">
        <f>D934*E934</f>
        <v>0</v>
      </c>
    </row>
    <row r="935" spans="1:6" ht="14.5">
      <c r="A935" s="1171"/>
      <c r="B935" s="1141"/>
      <c r="C935" s="1168"/>
      <c r="D935" s="1172"/>
      <c r="E935" s="1094"/>
      <c r="F935" s="1173"/>
    </row>
    <row r="936" spans="1:6" ht="43.5">
      <c r="A936" s="1097" t="s">
        <v>2457</v>
      </c>
      <c r="B936" s="1174" t="s">
        <v>2200</v>
      </c>
      <c r="C936" s="1168"/>
      <c r="D936" s="1172"/>
      <c r="E936" s="1094"/>
      <c r="F936" s="1173"/>
    </row>
    <row r="937" spans="1:6" ht="14.5">
      <c r="A937" s="1171"/>
      <c r="B937" s="1175" t="s">
        <v>2201</v>
      </c>
      <c r="C937" s="1168" t="s">
        <v>1579</v>
      </c>
      <c r="D937" s="1172">
        <v>14</v>
      </c>
      <c r="E937" s="1094"/>
      <c r="F937" s="1101">
        <f>D937*E937</f>
        <v>0</v>
      </c>
    </row>
    <row r="938" spans="1:6" ht="14.25" customHeight="1">
      <c r="A938" s="1171"/>
      <c r="B938" s="1141"/>
      <c r="C938" s="1168"/>
      <c r="D938" s="1172"/>
      <c r="E938" s="1094"/>
      <c r="F938" s="1173"/>
    </row>
    <row r="939" spans="1:6" ht="23">
      <c r="A939" s="1097" t="s">
        <v>2458</v>
      </c>
      <c r="B939" s="1077" t="s">
        <v>2203</v>
      </c>
      <c r="C939" s="1176"/>
      <c r="D939" s="1176"/>
      <c r="E939" s="1094"/>
      <c r="F939" s="1170"/>
    </row>
    <row r="940" spans="1:6">
      <c r="A940" s="1171"/>
      <c r="B940" s="1177"/>
      <c r="C940" s="1145" t="s">
        <v>7</v>
      </c>
      <c r="D940" s="1169">
        <v>100</v>
      </c>
      <c r="E940" s="1094"/>
      <c r="F940" s="1101">
        <f>D940*E940</f>
        <v>0</v>
      </c>
    </row>
    <row r="941" spans="1:6" ht="13">
      <c r="A941" s="1178"/>
      <c r="B941" s="1177"/>
      <c r="C941" s="1179"/>
      <c r="D941" s="1169"/>
      <c r="E941" s="1094"/>
      <c r="F941" s="1180"/>
    </row>
    <row r="942" spans="1:6" ht="57" customHeight="1">
      <c r="A942" s="1097" t="s">
        <v>2459</v>
      </c>
      <c r="B942" s="1077" t="s">
        <v>2188</v>
      </c>
      <c r="C942" s="1145"/>
      <c r="D942" s="1169"/>
      <c r="E942" s="1094"/>
      <c r="F942" s="1170"/>
    </row>
    <row r="943" spans="1:6">
      <c r="A943" s="1171"/>
      <c r="B943" s="1177"/>
      <c r="C943" s="1145" t="s">
        <v>7</v>
      </c>
      <c r="D943" s="1169">
        <v>30</v>
      </c>
      <c r="E943" s="1094"/>
      <c r="F943" s="1101">
        <f>D943*E943</f>
        <v>0</v>
      </c>
    </row>
    <row r="944" spans="1:6" ht="13">
      <c r="A944" s="1181"/>
      <c r="C944" s="1182"/>
      <c r="D944" s="1169"/>
      <c r="E944" s="1094"/>
      <c r="F944" s="1180"/>
    </row>
    <row r="945" spans="1:12" ht="34.5">
      <c r="A945" s="1097" t="s">
        <v>2460</v>
      </c>
      <c r="B945" s="1077" t="s">
        <v>2206</v>
      </c>
      <c r="C945" s="1150"/>
      <c r="D945" s="1150"/>
      <c r="E945" s="1094"/>
      <c r="F945" s="1170"/>
    </row>
    <row r="946" spans="1:12" ht="23">
      <c r="A946" s="1165"/>
      <c r="B946" s="1183" t="s">
        <v>2207</v>
      </c>
      <c r="D946" s="1169"/>
      <c r="E946" s="1094"/>
      <c r="F946" s="1170"/>
    </row>
    <row r="947" spans="1:12" ht="34.5">
      <c r="A947" s="1165"/>
      <c r="B947" s="1183" t="s">
        <v>2208</v>
      </c>
      <c r="D947" s="1169"/>
      <c r="E947" s="1094"/>
      <c r="F947" s="1170"/>
    </row>
    <row r="948" spans="1:12" ht="23">
      <c r="A948" s="1165"/>
      <c r="B948" s="1183" t="s">
        <v>2209</v>
      </c>
      <c r="D948" s="1169"/>
      <c r="E948" s="1094"/>
      <c r="F948" s="1170"/>
    </row>
    <row r="949" spans="1:12" ht="23">
      <c r="A949" s="1165"/>
      <c r="B949" s="1183" t="s">
        <v>2210</v>
      </c>
      <c r="D949" s="1169"/>
      <c r="E949" s="1094"/>
      <c r="F949" s="1170"/>
    </row>
    <row r="950" spans="1:12" ht="23">
      <c r="A950" s="1165"/>
      <c r="B950" s="1183" t="s">
        <v>2211</v>
      </c>
      <c r="D950" s="1169"/>
      <c r="E950" s="1094"/>
      <c r="F950" s="1170"/>
    </row>
    <row r="951" spans="1:12" ht="23">
      <c r="A951" s="1165"/>
      <c r="B951" s="1183" t="s">
        <v>2212</v>
      </c>
      <c r="D951" s="1169"/>
      <c r="E951" s="1094"/>
      <c r="F951" s="1170"/>
    </row>
    <row r="952" spans="1:12">
      <c r="A952" s="1165"/>
      <c r="B952" s="1150" t="s">
        <v>2213</v>
      </c>
      <c r="D952" s="1169"/>
      <c r="E952" s="1094"/>
      <c r="F952" s="1170"/>
    </row>
    <row r="953" spans="1:12" ht="23">
      <c r="A953" s="1165"/>
      <c r="B953" s="1150" t="s">
        <v>2214</v>
      </c>
      <c r="D953" s="1169"/>
      <c r="E953" s="1094"/>
      <c r="F953" s="1170"/>
    </row>
    <row r="954" spans="1:12">
      <c r="A954" s="1165"/>
      <c r="B954" s="1150" t="s">
        <v>2215</v>
      </c>
      <c r="D954" s="1169"/>
      <c r="E954" s="1094"/>
      <c r="F954" s="1170"/>
    </row>
    <row r="955" spans="1:12" ht="13">
      <c r="A955" s="1165"/>
      <c r="B955" s="1183" t="s">
        <v>2216</v>
      </c>
      <c r="C955" s="1145" t="s">
        <v>2174</v>
      </c>
      <c r="D955" s="1169">
        <v>60</v>
      </c>
      <c r="E955" s="1094"/>
      <c r="F955" s="1101">
        <f>D955*E955</f>
        <v>0</v>
      </c>
    </row>
    <row r="956" spans="1:12">
      <c r="A956" s="1165"/>
      <c r="B956" s="1166"/>
      <c r="E956" s="1101"/>
      <c r="F956" s="1101"/>
    </row>
    <row r="957" spans="1:12" ht="12.5">
      <c r="A957" s="1184"/>
      <c r="B957" s="1166"/>
      <c r="C957" s="1185"/>
      <c r="D957" s="1185"/>
      <c r="E957" s="1101"/>
      <c r="F957" s="1101"/>
    </row>
    <row r="958" spans="1:12" ht="29">
      <c r="A958" s="1097" t="s">
        <v>2461</v>
      </c>
      <c r="B958" s="1186" t="s">
        <v>2218</v>
      </c>
      <c r="C958" s="1187"/>
      <c r="D958" s="1188"/>
      <c r="E958" s="1101"/>
      <c r="F958" s="1101"/>
      <c r="J958" s="1140"/>
      <c r="L958" s="1189"/>
    </row>
    <row r="959" spans="1:12" ht="14.5">
      <c r="A959" s="1190"/>
      <c r="B959" s="1191"/>
      <c r="C959" s="1187" t="s">
        <v>183</v>
      </c>
      <c r="D959" s="1188">
        <v>1</v>
      </c>
      <c r="E959" s="1101"/>
      <c r="F959" s="1101">
        <f>D959*E959</f>
        <v>0</v>
      </c>
      <c r="J959" s="1140"/>
      <c r="L959" s="1189"/>
    </row>
    <row r="960" spans="1:12" ht="14.5">
      <c r="A960" s="1190"/>
      <c r="B960" s="1191"/>
      <c r="C960" s="1187"/>
      <c r="D960" s="1188"/>
      <c r="E960" s="1101"/>
      <c r="F960" s="1101"/>
      <c r="J960" s="1140"/>
      <c r="L960" s="1189"/>
    </row>
    <row r="961" spans="1:12" ht="29">
      <c r="A961" s="1097" t="s">
        <v>2462</v>
      </c>
      <c r="B961" s="1186" t="s">
        <v>2220</v>
      </c>
      <c r="C961" s="1187"/>
      <c r="D961" s="1188"/>
      <c r="E961" s="1101"/>
      <c r="F961" s="1101"/>
      <c r="J961" s="1140"/>
      <c r="L961" s="1189"/>
    </row>
    <row r="962" spans="1:12" ht="14.5">
      <c r="A962" s="1190"/>
      <c r="B962" s="1191"/>
      <c r="C962" s="1187" t="s">
        <v>2221</v>
      </c>
      <c r="D962" s="1188">
        <v>320</v>
      </c>
      <c r="E962" s="1101"/>
      <c r="F962" s="1101">
        <f>D962*E962</f>
        <v>0</v>
      </c>
      <c r="J962" s="1140"/>
      <c r="L962" s="1189"/>
    </row>
    <row r="963" spans="1:12" ht="14.5">
      <c r="A963" s="1190"/>
      <c r="B963" s="1191"/>
      <c r="C963" s="1187"/>
      <c r="D963" s="1188"/>
      <c r="E963" s="1101"/>
      <c r="F963" s="1101"/>
      <c r="J963" s="1140"/>
      <c r="L963" s="1189"/>
    </row>
    <row r="964" spans="1:12" ht="46">
      <c r="A964" s="1097" t="s">
        <v>2463</v>
      </c>
      <c r="B964" s="1077" t="s">
        <v>2223</v>
      </c>
      <c r="D964" s="1130"/>
      <c r="E964" s="1101"/>
      <c r="F964" s="1101"/>
      <c r="J964" s="1192"/>
      <c r="L964" s="1193"/>
    </row>
    <row r="965" spans="1:12">
      <c r="A965" s="1077"/>
      <c r="B965" s="1194"/>
      <c r="C965" s="1088" t="s">
        <v>2155</v>
      </c>
      <c r="D965" s="1088">
        <v>1</v>
      </c>
      <c r="E965" s="1101"/>
      <c r="F965" s="1101">
        <f>D965*E965</f>
        <v>0</v>
      </c>
      <c r="J965" s="1192"/>
      <c r="L965" s="1193"/>
    </row>
    <row r="966" spans="1:12" ht="12.5">
      <c r="A966" s="1195"/>
      <c r="B966" s="1196"/>
      <c r="C966" s="1185"/>
      <c r="D966" s="1185"/>
      <c r="E966" s="1101"/>
      <c r="F966" s="1101"/>
      <c r="J966" s="1197"/>
      <c r="L966" s="1193"/>
    </row>
    <row r="967" spans="1:12" ht="70.5" customHeight="1">
      <c r="A967" s="1097" t="s">
        <v>2464</v>
      </c>
      <c r="B967" s="1077" t="s">
        <v>2225</v>
      </c>
      <c r="C967" s="1198"/>
      <c r="D967" s="1198"/>
      <c r="E967" s="1101"/>
      <c r="F967" s="1101"/>
      <c r="J967" s="1197"/>
      <c r="L967" s="1193"/>
    </row>
    <row r="968" spans="1:12" ht="12.5">
      <c r="A968" s="1151"/>
      <c r="C968" s="1198"/>
      <c r="D968" s="1198"/>
      <c r="E968" s="1101"/>
      <c r="F968" s="1101"/>
      <c r="J968" s="1197"/>
      <c r="L968" s="1193"/>
    </row>
    <row r="969" spans="1:12" ht="23">
      <c r="A969" s="1199" t="s">
        <v>2382</v>
      </c>
      <c r="B969" s="1200" t="s">
        <v>2226</v>
      </c>
      <c r="C969" s="1201"/>
      <c r="D969" s="1201"/>
      <c r="E969" s="1202"/>
      <c r="F969" s="1203">
        <f>SUM(F725:F968)</f>
        <v>0</v>
      </c>
      <c r="J969" s="1197"/>
      <c r="L969" s="1193"/>
    </row>
    <row r="970" spans="1:12" ht="12.5">
      <c r="A970" s="1151"/>
      <c r="C970" s="1198"/>
      <c r="D970" s="1198"/>
      <c r="E970" s="1101"/>
      <c r="F970" s="1101"/>
      <c r="J970" s="1197"/>
      <c r="L970" s="1193"/>
    </row>
    <row r="971" spans="1:12" ht="12.5">
      <c r="A971" s="1151"/>
      <c r="C971" s="1198"/>
      <c r="D971" s="1198"/>
      <c r="E971" s="1101"/>
      <c r="F971" s="1101"/>
      <c r="J971" s="1197"/>
      <c r="L971" s="1193"/>
    </row>
    <row r="972" spans="1:12" ht="12.5">
      <c r="A972" s="1204" t="s">
        <v>2465</v>
      </c>
      <c r="B972" s="1205" t="s">
        <v>2228</v>
      </c>
      <c r="C972" s="1198"/>
      <c r="D972" s="1198"/>
      <c r="E972" s="1101"/>
      <c r="F972" s="1101"/>
      <c r="J972" s="1197"/>
      <c r="L972" s="1193"/>
    </row>
    <row r="973" spans="1:12" ht="12.5">
      <c r="A973" s="1151"/>
      <c r="C973" s="1198"/>
      <c r="D973" s="1198"/>
      <c r="E973" s="1101"/>
      <c r="F973" s="1101"/>
      <c r="J973" s="1197"/>
      <c r="L973" s="1193"/>
    </row>
    <row r="974" spans="1:12" ht="63.5">
      <c r="A974" s="1206" t="s">
        <v>2466</v>
      </c>
      <c r="B974" s="1207" t="s">
        <v>2230</v>
      </c>
      <c r="C974" s="1243"/>
      <c r="D974" s="1243"/>
      <c r="E974" s="1101"/>
      <c r="F974" s="1101"/>
      <c r="J974" s="1197"/>
      <c r="L974" s="1193"/>
    </row>
    <row r="975" spans="1:12">
      <c r="A975" s="1209"/>
      <c r="B975" s="1210"/>
      <c r="C975" s="1211"/>
      <c r="D975" s="1212"/>
      <c r="E975" s="1101"/>
      <c r="F975" s="1101"/>
      <c r="J975" s="1197"/>
      <c r="L975" s="1193"/>
    </row>
    <row r="976" spans="1:12">
      <c r="A976" s="1213"/>
      <c r="B976" s="1214" t="s">
        <v>2231</v>
      </c>
      <c r="C976" s="1088" t="s">
        <v>2155</v>
      </c>
      <c r="D976" s="1088">
        <v>1</v>
      </c>
      <c r="E976" s="1101"/>
      <c r="F976" s="1101">
        <f>D976*E976</f>
        <v>0</v>
      </c>
      <c r="J976" s="1197"/>
      <c r="L976" s="1193"/>
    </row>
    <row r="977" spans="1:12">
      <c r="A977" s="1213"/>
      <c r="B977" s="1079"/>
      <c r="C977" s="1208"/>
      <c r="D977" s="1208"/>
      <c r="E977" s="1101"/>
      <c r="F977" s="1101"/>
      <c r="J977" s="1197"/>
      <c r="L977" s="1193"/>
    </row>
    <row r="978" spans="1:12">
      <c r="A978" s="1206" t="s">
        <v>2467</v>
      </c>
      <c r="B978" s="1216" t="s">
        <v>2233</v>
      </c>
      <c r="C978" s="1217"/>
      <c r="D978" s="1217"/>
      <c r="E978" s="1101"/>
      <c r="F978" s="1101"/>
      <c r="J978" s="1197"/>
      <c r="L978" s="1193"/>
    </row>
    <row r="979" spans="1:12" ht="23">
      <c r="A979" s="1218"/>
      <c r="B979" s="1219" t="s">
        <v>2468</v>
      </c>
      <c r="C979" s="1088" t="s">
        <v>2155</v>
      </c>
      <c r="D979" s="1088">
        <v>1</v>
      </c>
      <c r="E979" s="1101"/>
      <c r="F979" s="1101">
        <f>D979*E979</f>
        <v>0</v>
      </c>
      <c r="J979" s="1197"/>
      <c r="L979" s="1193"/>
    </row>
    <row r="980" spans="1:12">
      <c r="A980" s="1218"/>
      <c r="B980" s="1219"/>
      <c r="C980" s="1217"/>
      <c r="D980" s="1217"/>
      <c r="E980" s="1101"/>
      <c r="F980" s="1101"/>
      <c r="J980" s="1197"/>
      <c r="L980" s="1193"/>
    </row>
    <row r="981" spans="1:12">
      <c r="A981" s="1220" t="s">
        <v>2469</v>
      </c>
      <c r="B981" s="1216" t="s">
        <v>2236</v>
      </c>
      <c r="C981" s="1172"/>
      <c r="D981" s="1172"/>
      <c r="E981" s="1101"/>
      <c r="F981" s="1101"/>
      <c r="J981" s="1197"/>
      <c r="L981" s="1193"/>
    </row>
    <row r="982" spans="1:12" ht="23">
      <c r="A982" s="1220"/>
      <c r="B982" s="1219" t="s">
        <v>2237</v>
      </c>
      <c r="C982" s="1172" t="s">
        <v>5</v>
      </c>
      <c r="D982" s="1221">
        <v>1</v>
      </c>
      <c r="E982" s="1101"/>
      <c r="F982" s="1101"/>
      <c r="J982" s="1197"/>
      <c r="L982" s="1193"/>
    </row>
    <row r="983" spans="1:12" ht="34.5">
      <c r="A983" s="1220"/>
      <c r="B983" s="1219" t="s">
        <v>2238</v>
      </c>
      <c r="C983" s="1172" t="s">
        <v>5</v>
      </c>
      <c r="D983" s="1221">
        <v>14</v>
      </c>
      <c r="E983" s="1101"/>
      <c r="F983" s="1101"/>
      <c r="J983" s="1197"/>
      <c r="L983" s="1193"/>
    </row>
    <row r="984" spans="1:12" ht="34.5">
      <c r="A984" s="1220"/>
      <c r="B984" s="1219" t="s">
        <v>2239</v>
      </c>
      <c r="C984" s="1172" t="s">
        <v>5</v>
      </c>
      <c r="D984" s="1221">
        <v>1</v>
      </c>
      <c r="E984" s="1101"/>
      <c r="F984" s="1101"/>
      <c r="J984" s="1197"/>
      <c r="L984" s="1193"/>
    </row>
    <row r="985" spans="1:12" ht="34.5">
      <c r="A985" s="1220"/>
      <c r="B985" s="1219" t="s">
        <v>2240</v>
      </c>
      <c r="C985" s="1172" t="s">
        <v>5</v>
      </c>
      <c r="D985" s="1221">
        <v>1</v>
      </c>
      <c r="E985" s="1101"/>
      <c r="F985" s="1101"/>
      <c r="J985" s="1197"/>
      <c r="L985" s="1193"/>
    </row>
    <row r="986" spans="1:12" ht="23">
      <c r="A986" s="1220"/>
      <c r="B986" s="1219" t="s">
        <v>2241</v>
      </c>
      <c r="C986" s="1172" t="s">
        <v>5</v>
      </c>
      <c r="D986" s="1221">
        <v>2</v>
      </c>
      <c r="E986" s="1101"/>
      <c r="F986" s="1101"/>
      <c r="J986" s="1197"/>
      <c r="L986" s="1193"/>
    </row>
    <row r="987" spans="1:12" ht="23">
      <c r="A987" s="1220"/>
      <c r="B987" s="1219" t="s">
        <v>2242</v>
      </c>
      <c r="C987" s="1172" t="s">
        <v>5</v>
      </c>
      <c r="D987" s="1221">
        <v>2</v>
      </c>
      <c r="E987" s="1101"/>
      <c r="F987" s="1101"/>
      <c r="J987" s="1197"/>
      <c r="L987" s="1193"/>
    </row>
    <row r="988" spans="1:12" ht="23">
      <c r="A988" s="1220"/>
      <c r="B988" s="1219" t="s">
        <v>2243</v>
      </c>
      <c r="C988" s="1172" t="s">
        <v>5</v>
      </c>
      <c r="D988" s="1221">
        <v>2</v>
      </c>
      <c r="E988" s="1101"/>
      <c r="F988" s="1101"/>
      <c r="J988" s="1197"/>
      <c r="L988" s="1193"/>
    </row>
    <row r="989" spans="1:12" ht="23">
      <c r="A989" s="1220"/>
      <c r="B989" s="1219" t="s">
        <v>2244</v>
      </c>
      <c r="C989" s="1172" t="s">
        <v>5</v>
      </c>
      <c r="D989" s="1221">
        <v>4</v>
      </c>
      <c r="E989" s="1101"/>
      <c r="F989" s="1101"/>
      <c r="J989" s="1197"/>
      <c r="L989" s="1193"/>
    </row>
    <row r="990" spans="1:12" ht="23">
      <c r="A990" s="1220"/>
      <c r="B990" s="1219" t="s">
        <v>2245</v>
      </c>
      <c r="C990" s="1172" t="s">
        <v>5</v>
      </c>
      <c r="D990" s="1221">
        <v>4</v>
      </c>
      <c r="E990" s="1101"/>
      <c r="F990" s="1101"/>
      <c r="J990" s="1197"/>
      <c r="L990" s="1193"/>
    </row>
    <row r="991" spans="1:12" ht="23">
      <c r="A991" s="1220"/>
      <c r="B991" s="1219" t="s">
        <v>2246</v>
      </c>
      <c r="C991" s="1172" t="s">
        <v>5</v>
      </c>
      <c r="D991" s="1221">
        <v>1</v>
      </c>
      <c r="E991" s="1101"/>
      <c r="F991" s="1101"/>
      <c r="J991" s="1197"/>
      <c r="L991" s="1193"/>
    </row>
    <row r="992" spans="1:12" ht="23">
      <c r="A992" s="1220"/>
      <c r="B992" s="1219" t="s">
        <v>2243</v>
      </c>
      <c r="C992" s="1172" t="s">
        <v>5</v>
      </c>
      <c r="D992" s="1221">
        <v>1</v>
      </c>
      <c r="E992" s="1101"/>
      <c r="F992" s="1101"/>
      <c r="J992" s="1197"/>
      <c r="L992" s="1193"/>
    </row>
    <row r="993" spans="1:12" ht="23">
      <c r="A993" s="1220"/>
      <c r="B993" s="1219" t="s">
        <v>2247</v>
      </c>
      <c r="C993" s="1172" t="s">
        <v>5</v>
      </c>
      <c r="D993" s="1221">
        <v>1</v>
      </c>
      <c r="E993" s="1101"/>
      <c r="F993" s="1101"/>
      <c r="J993" s="1197"/>
      <c r="L993" s="1193"/>
    </row>
    <row r="994" spans="1:12" ht="23">
      <c r="A994" s="1220"/>
      <c r="B994" s="1219" t="s">
        <v>2243</v>
      </c>
      <c r="C994" s="1172" t="s">
        <v>5</v>
      </c>
      <c r="D994" s="1221">
        <v>1</v>
      </c>
      <c r="E994" s="1101"/>
      <c r="F994" s="1101"/>
      <c r="J994" s="1197"/>
      <c r="L994" s="1193"/>
    </row>
    <row r="995" spans="1:12">
      <c r="A995" s="1222"/>
      <c r="B995" s="1223"/>
      <c r="C995" s="1212"/>
      <c r="D995" s="1224"/>
      <c r="E995" s="1101"/>
      <c r="F995" s="1101"/>
      <c r="J995" s="1197"/>
      <c r="L995" s="1193"/>
    </row>
    <row r="996" spans="1:12">
      <c r="A996" s="1220"/>
      <c r="B996" s="1216" t="s">
        <v>2248</v>
      </c>
      <c r="C996" s="1088" t="s">
        <v>5</v>
      </c>
      <c r="D996" s="1088">
        <v>1</v>
      </c>
      <c r="E996" s="1101"/>
      <c r="F996" s="1101">
        <f>D996*E996</f>
        <v>0</v>
      </c>
      <c r="J996" s="1197"/>
      <c r="L996" s="1193"/>
    </row>
    <row r="997" spans="1:12">
      <c r="A997" s="1225"/>
      <c r="B997" s="1143"/>
      <c r="C997" s="1172"/>
      <c r="D997" s="1172"/>
      <c r="E997" s="1101"/>
      <c r="F997" s="1101"/>
      <c r="J997" s="1197"/>
      <c r="L997" s="1193"/>
    </row>
    <row r="998" spans="1:12">
      <c r="A998" s="1226" t="s">
        <v>2470</v>
      </c>
      <c r="B998" s="1216" t="s">
        <v>2250</v>
      </c>
      <c r="C998" s="1172"/>
      <c r="D998" s="1172"/>
      <c r="E998" s="1101"/>
      <c r="F998" s="1101"/>
      <c r="J998" s="1197"/>
      <c r="L998" s="1193"/>
    </row>
    <row r="999" spans="1:12" ht="23">
      <c r="A999" s="1225"/>
      <c r="B999" s="1219" t="s">
        <v>2471</v>
      </c>
      <c r="C999" s="1172"/>
      <c r="D999" s="1172"/>
      <c r="E999" s="1101"/>
      <c r="F999" s="1101"/>
      <c r="J999" s="1197"/>
      <c r="L999" s="1193"/>
    </row>
    <row r="1000" spans="1:12">
      <c r="A1000" s="1225"/>
      <c r="B1000" s="1216"/>
      <c r="C1000" s="1172"/>
      <c r="D1000" s="1172"/>
      <c r="E1000" s="1101"/>
      <c r="F1000" s="1101"/>
      <c r="J1000" s="1197"/>
      <c r="L1000" s="1193"/>
    </row>
    <row r="1001" spans="1:12">
      <c r="A1001" s="1220" t="s">
        <v>2472</v>
      </c>
      <c r="B1001" s="1216" t="s">
        <v>2253</v>
      </c>
      <c r="C1001" s="1172"/>
      <c r="D1001" s="1172"/>
      <c r="E1001" s="1101"/>
      <c r="F1001" s="1101"/>
      <c r="J1001" s="1197"/>
      <c r="L1001" s="1193"/>
    </row>
    <row r="1002" spans="1:12" ht="34.5">
      <c r="A1002" s="1220"/>
      <c r="B1002" s="1219" t="s">
        <v>2254</v>
      </c>
      <c r="C1002" s="1172" t="s">
        <v>5</v>
      </c>
      <c r="D1002" s="1221">
        <v>1</v>
      </c>
      <c r="E1002" s="1101"/>
      <c r="F1002" s="1101">
        <f t="shared" ref="F1002:F1011" si="4">D1002*E1002</f>
        <v>0</v>
      </c>
      <c r="J1002" s="1197"/>
      <c r="L1002" s="1193"/>
    </row>
    <row r="1003" spans="1:12" ht="46">
      <c r="A1003" s="1220"/>
      <c r="B1003" s="1219" t="s">
        <v>2255</v>
      </c>
      <c r="C1003" s="1172" t="s">
        <v>5</v>
      </c>
      <c r="D1003" s="1221">
        <v>1</v>
      </c>
      <c r="E1003" s="1101"/>
      <c r="F1003" s="1101">
        <f t="shared" si="4"/>
        <v>0</v>
      </c>
      <c r="J1003" s="1197"/>
      <c r="L1003" s="1193"/>
    </row>
    <row r="1004" spans="1:12">
      <c r="A1004" s="1220"/>
      <c r="B1004" s="1227" t="s">
        <v>2256</v>
      </c>
      <c r="C1004" s="1172" t="s">
        <v>5</v>
      </c>
      <c r="D1004" s="1221">
        <v>1</v>
      </c>
      <c r="E1004" s="1101"/>
      <c r="F1004" s="1101">
        <f t="shared" si="4"/>
        <v>0</v>
      </c>
      <c r="J1004" s="1197"/>
      <c r="L1004" s="1193"/>
    </row>
    <row r="1005" spans="1:12">
      <c r="A1005" s="1220"/>
      <c r="B1005" s="1219" t="s">
        <v>2257</v>
      </c>
      <c r="C1005" s="1172" t="s">
        <v>5</v>
      </c>
      <c r="D1005" s="1221">
        <v>1</v>
      </c>
      <c r="E1005" s="1101"/>
      <c r="F1005" s="1101">
        <f t="shared" si="4"/>
        <v>0</v>
      </c>
      <c r="J1005" s="1197"/>
      <c r="L1005" s="1193"/>
    </row>
    <row r="1006" spans="1:12" ht="23">
      <c r="A1006" s="1220"/>
      <c r="B1006" s="1219" t="s">
        <v>2258</v>
      </c>
      <c r="C1006" s="1172" t="s">
        <v>5</v>
      </c>
      <c r="D1006" s="1221">
        <v>1</v>
      </c>
      <c r="E1006" s="1101"/>
      <c r="F1006" s="1101">
        <f t="shared" si="4"/>
        <v>0</v>
      </c>
      <c r="J1006" s="1197"/>
      <c r="L1006" s="1193"/>
    </row>
    <row r="1007" spans="1:12" ht="23">
      <c r="A1007" s="1220"/>
      <c r="B1007" s="1219" t="s">
        <v>2259</v>
      </c>
      <c r="C1007" s="1172" t="s">
        <v>5</v>
      </c>
      <c r="D1007" s="1221">
        <v>4</v>
      </c>
      <c r="E1007" s="1101"/>
      <c r="F1007" s="1101">
        <f t="shared" si="4"/>
        <v>0</v>
      </c>
      <c r="J1007" s="1197"/>
      <c r="L1007" s="1193"/>
    </row>
    <row r="1008" spans="1:12" ht="46">
      <c r="A1008" s="1220"/>
      <c r="B1008" s="1219" t="s">
        <v>2260</v>
      </c>
      <c r="C1008" s="1172" t="s">
        <v>5</v>
      </c>
      <c r="D1008" s="1221">
        <v>4</v>
      </c>
      <c r="E1008" s="1101"/>
      <c r="F1008" s="1101">
        <f t="shared" si="4"/>
        <v>0</v>
      </c>
      <c r="J1008" s="1197"/>
      <c r="L1008" s="1193"/>
    </row>
    <row r="1009" spans="1:12" ht="34.5">
      <c r="A1009" s="1220"/>
      <c r="B1009" s="1219" t="s">
        <v>2261</v>
      </c>
      <c r="C1009" s="1172" t="s">
        <v>5</v>
      </c>
      <c r="D1009" s="1221">
        <v>4</v>
      </c>
      <c r="E1009" s="1101"/>
      <c r="F1009" s="1101">
        <f t="shared" si="4"/>
        <v>0</v>
      </c>
      <c r="J1009" s="1197"/>
      <c r="L1009" s="1193"/>
    </row>
    <row r="1010" spans="1:12">
      <c r="A1010" s="1220"/>
      <c r="B1010" s="1219" t="s">
        <v>2262</v>
      </c>
      <c r="C1010" s="1172" t="s">
        <v>5</v>
      </c>
      <c r="D1010" s="1221">
        <v>1</v>
      </c>
      <c r="E1010" s="1101"/>
      <c r="F1010" s="1101">
        <f t="shared" si="4"/>
        <v>0</v>
      </c>
      <c r="J1010" s="1197"/>
      <c r="L1010" s="1193"/>
    </row>
    <row r="1011" spans="1:12" ht="34.5">
      <c r="A1011" s="1220"/>
      <c r="B1011" s="1219" t="s">
        <v>2263</v>
      </c>
      <c r="C1011" s="1172" t="s">
        <v>5</v>
      </c>
      <c r="D1011" s="1221">
        <v>1</v>
      </c>
      <c r="E1011" s="1101"/>
      <c r="F1011" s="1101">
        <f t="shared" si="4"/>
        <v>0</v>
      </c>
      <c r="J1011" s="1197"/>
      <c r="L1011" s="1193"/>
    </row>
    <row r="1012" spans="1:12">
      <c r="A1012" s="1220"/>
      <c r="B1012" s="1219"/>
      <c r="C1012" s="1172"/>
      <c r="D1012" s="1221"/>
      <c r="E1012" s="1101"/>
      <c r="F1012" s="1101"/>
      <c r="J1012" s="1197"/>
      <c r="L1012" s="1193"/>
    </row>
    <row r="1013" spans="1:12" ht="34.5">
      <c r="A1013" s="1228" t="s">
        <v>2472</v>
      </c>
      <c r="B1013" s="1216" t="s">
        <v>2264</v>
      </c>
      <c r="C1013" s="1229"/>
      <c r="D1013" s="1230"/>
      <c r="E1013" s="1101"/>
      <c r="F1013" s="1101"/>
      <c r="J1013" s="1197"/>
      <c r="L1013" s="1193"/>
    </row>
    <row r="1014" spans="1:12">
      <c r="A1014" s="1231"/>
      <c r="B1014" s="1232"/>
      <c r="C1014" s="1229"/>
      <c r="D1014" s="1230"/>
      <c r="E1014" s="1101"/>
      <c r="F1014" s="1101"/>
      <c r="J1014" s="1197"/>
      <c r="L1014" s="1193"/>
    </row>
    <row r="1015" spans="1:12" ht="34.5">
      <c r="A1015" s="1231"/>
      <c r="B1015" s="1219" t="s">
        <v>2265</v>
      </c>
      <c r="C1015" s="1172" t="s">
        <v>5</v>
      </c>
      <c r="D1015" s="1221">
        <v>2</v>
      </c>
      <c r="E1015" s="1101"/>
      <c r="F1015" s="1101">
        <f t="shared" ref="F1015:F1017" si="5">D1015*E1015</f>
        <v>0</v>
      </c>
      <c r="J1015" s="1197"/>
      <c r="L1015" s="1193"/>
    </row>
    <row r="1016" spans="1:12" ht="34.5">
      <c r="A1016" s="1231"/>
      <c r="B1016" s="1219" t="s">
        <v>2266</v>
      </c>
      <c r="C1016" s="1172" t="s">
        <v>5</v>
      </c>
      <c r="D1016" s="1221">
        <v>2</v>
      </c>
      <c r="E1016" s="1101"/>
      <c r="F1016" s="1101">
        <f t="shared" si="5"/>
        <v>0</v>
      </c>
      <c r="J1016" s="1197"/>
      <c r="L1016" s="1193"/>
    </row>
    <row r="1017" spans="1:12">
      <c r="A1017" s="1231"/>
      <c r="B1017" s="1219" t="s">
        <v>2267</v>
      </c>
      <c r="C1017" s="1172" t="s">
        <v>5</v>
      </c>
      <c r="D1017" s="1221">
        <v>1</v>
      </c>
      <c r="E1017" s="1101"/>
      <c r="F1017" s="1101">
        <f t="shared" si="5"/>
        <v>0</v>
      </c>
      <c r="J1017" s="1197"/>
      <c r="L1017" s="1193"/>
    </row>
    <row r="1018" spans="1:12">
      <c r="A1018" s="1222"/>
      <c r="B1018" s="1223"/>
      <c r="C1018" s="1212"/>
      <c r="D1018" s="1224"/>
      <c r="E1018" s="1101"/>
      <c r="F1018" s="1101"/>
      <c r="J1018" s="1197"/>
      <c r="L1018" s="1193"/>
    </row>
    <row r="1019" spans="1:12">
      <c r="A1019" s="1220"/>
      <c r="B1019" s="1216" t="s">
        <v>2248</v>
      </c>
      <c r="C1019" s="1172"/>
      <c r="D1019" s="1172"/>
      <c r="E1019" s="1101"/>
      <c r="F1019" s="1101"/>
      <c r="J1019" s="1197"/>
      <c r="L1019" s="1193"/>
    </row>
    <row r="1020" spans="1:12">
      <c r="A1020" s="1220"/>
      <c r="B1020" s="1216"/>
      <c r="C1020" s="1172"/>
      <c r="D1020" s="1172"/>
      <c r="E1020" s="1101"/>
      <c r="F1020" s="1101"/>
      <c r="J1020" s="1197"/>
      <c r="L1020" s="1193"/>
    </row>
    <row r="1021" spans="1:12">
      <c r="A1021" s="1226" t="s">
        <v>2473</v>
      </c>
      <c r="B1021" s="1216" t="s">
        <v>2269</v>
      </c>
      <c r="C1021" s="1172"/>
      <c r="D1021" s="1172"/>
      <c r="E1021" s="1101"/>
      <c r="F1021" s="1101"/>
      <c r="J1021" s="1197"/>
      <c r="L1021" s="1193"/>
    </row>
    <row r="1022" spans="1:12">
      <c r="A1022" s="1220"/>
      <c r="B1022" s="1219" t="s">
        <v>2474</v>
      </c>
      <c r="C1022" s="1172"/>
      <c r="D1022" s="1172"/>
      <c r="E1022" s="1101"/>
      <c r="F1022" s="1101"/>
      <c r="J1022" s="1197"/>
      <c r="L1022" s="1193"/>
    </row>
    <row r="1023" spans="1:12">
      <c r="A1023" s="1220"/>
      <c r="B1023" s="1216"/>
      <c r="C1023" s="1172"/>
      <c r="D1023" s="1172"/>
      <c r="E1023" s="1101"/>
      <c r="F1023" s="1101"/>
      <c r="J1023" s="1197"/>
      <c r="L1023" s="1193"/>
    </row>
    <row r="1024" spans="1:12">
      <c r="A1024" s="1226" t="s">
        <v>2475</v>
      </c>
      <c r="B1024" s="1216" t="s">
        <v>2272</v>
      </c>
      <c r="C1024" s="1172" t="s">
        <v>5</v>
      </c>
      <c r="D1024" s="1221">
        <v>1</v>
      </c>
      <c r="E1024" s="1101"/>
      <c r="F1024" s="1101">
        <f>D1024*E1024</f>
        <v>0</v>
      </c>
      <c r="J1024" s="1197"/>
      <c r="L1024" s="1193"/>
    </row>
    <row r="1025" spans="1:12" ht="34.5">
      <c r="A1025" s="1220"/>
      <c r="B1025" s="1216" t="s">
        <v>2273</v>
      </c>
      <c r="C1025" s="1172"/>
      <c r="D1025" s="1172"/>
      <c r="E1025" s="1101"/>
      <c r="F1025" s="1101"/>
      <c r="J1025" s="1197"/>
      <c r="L1025" s="1193"/>
    </row>
    <row r="1026" spans="1:12" ht="23">
      <c r="A1026" s="1220"/>
      <c r="B1026" s="1219" t="s">
        <v>2274</v>
      </c>
      <c r="C1026" s="1172"/>
      <c r="D1026" s="1172"/>
      <c r="E1026" s="1101"/>
      <c r="F1026" s="1101"/>
      <c r="J1026" s="1197"/>
      <c r="L1026" s="1193"/>
    </row>
    <row r="1027" spans="1:12" ht="57.5">
      <c r="A1027" s="1220"/>
      <c r="B1027" s="1219" t="s">
        <v>2275</v>
      </c>
      <c r="C1027" s="1172"/>
      <c r="D1027" s="1172"/>
      <c r="E1027" s="1101"/>
      <c r="F1027" s="1101"/>
      <c r="J1027" s="1197"/>
      <c r="L1027" s="1193"/>
    </row>
    <row r="1028" spans="1:12" ht="23">
      <c r="A1028" s="1220"/>
      <c r="B1028" s="1219" t="s">
        <v>2276</v>
      </c>
      <c r="C1028" s="1172"/>
      <c r="D1028" s="1172"/>
      <c r="E1028" s="1101"/>
      <c r="F1028" s="1101"/>
      <c r="J1028" s="1197"/>
      <c r="L1028" s="1193"/>
    </row>
    <row r="1029" spans="1:12" ht="23">
      <c r="A1029" s="1220"/>
      <c r="B1029" s="1219" t="s">
        <v>2277</v>
      </c>
      <c r="C1029" s="1172"/>
      <c r="D1029" s="1172"/>
      <c r="E1029" s="1101"/>
      <c r="F1029" s="1101"/>
      <c r="J1029" s="1197"/>
      <c r="L1029" s="1193"/>
    </row>
    <row r="1030" spans="1:12">
      <c r="A1030" s="1220"/>
      <c r="B1030" s="1219" t="s">
        <v>2278</v>
      </c>
      <c r="C1030" s="1172"/>
      <c r="D1030" s="1172"/>
      <c r="E1030" s="1101"/>
      <c r="F1030" s="1101"/>
      <c r="J1030" s="1197"/>
      <c r="L1030" s="1193"/>
    </row>
    <row r="1031" spans="1:12">
      <c r="A1031" s="1225"/>
      <c r="B1031" s="1219" t="s">
        <v>2279</v>
      </c>
      <c r="C1031" s="1172"/>
      <c r="D1031" s="1172"/>
      <c r="E1031" s="1101"/>
      <c r="F1031" s="1101"/>
      <c r="J1031" s="1197"/>
      <c r="L1031" s="1193"/>
    </row>
    <row r="1032" spans="1:12">
      <c r="A1032" s="1222"/>
      <c r="B1032" s="1223"/>
      <c r="C1032" s="1212"/>
      <c r="D1032" s="1212"/>
      <c r="E1032" s="1101"/>
      <c r="F1032" s="1101"/>
      <c r="J1032" s="1197"/>
      <c r="L1032" s="1193"/>
    </row>
    <row r="1033" spans="1:12">
      <c r="A1033" s="1220"/>
      <c r="B1033" s="1216" t="s">
        <v>2248</v>
      </c>
      <c r="C1033" s="1172"/>
      <c r="D1033" s="1172"/>
      <c r="E1033" s="1101"/>
      <c r="F1033" s="1101"/>
      <c r="J1033" s="1197"/>
      <c r="L1033" s="1193"/>
    </row>
    <row r="1034" spans="1:12">
      <c r="A1034" s="1225"/>
      <c r="B1034" s="1143"/>
      <c r="C1034" s="1172"/>
      <c r="D1034" s="1172"/>
      <c r="E1034" s="1101"/>
      <c r="F1034" s="1101"/>
      <c r="J1034" s="1197"/>
      <c r="L1034" s="1193"/>
    </row>
    <row r="1035" spans="1:12">
      <c r="A1035" s="1226" t="s">
        <v>2476</v>
      </c>
      <c r="B1035" s="1216" t="s">
        <v>2281</v>
      </c>
      <c r="C1035" s="1172"/>
      <c r="D1035" s="1172"/>
      <c r="E1035" s="1101"/>
      <c r="F1035" s="1101"/>
      <c r="J1035" s="1197"/>
      <c r="L1035" s="1193"/>
    </row>
    <row r="1036" spans="1:12">
      <c r="A1036" s="1220"/>
      <c r="B1036" s="1216"/>
      <c r="C1036" s="1172"/>
      <c r="D1036" s="1172"/>
      <c r="E1036" s="1101"/>
      <c r="F1036" s="1101"/>
      <c r="J1036" s="1197"/>
      <c r="L1036" s="1193"/>
    </row>
    <row r="1037" spans="1:12">
      <c r="A1037" s="1220"/>
      <c r="B1037" s="1219" t="s">
        <v>2282</v>
      </c>
      <c r="C1037" s="1172"/>
      <c r="D1037" s="1221"/>
      <c r="E1037" s="1101"/>
      <c r="F1037" s="1101"/>
      <c r="J1037" s="1197"/>
      <c r="L1037" s="1193"/>
    </row>
    <row r="1038" spans="1:12">
      <c r="A1038" s="1220" t="s">
        <v>2477</v>
      </c>
      <c r="B1038" s="1216" t="s">
        <v>2284</v>
      </c>
      <c r="C1038" s="1172" t="s">
        <v>2285</v>
      </c>
      <c r="D1038" s="1221">
        <v>1</v>
      </c>
      <c r="E1038" s="1101"/>
      <c r="F1038" s="1101">
        <f>D1038*E1038</f>
        <v>0</v>
      </c>
      <c r="J1038" s="1197"/>
      <c r="L1038" s="1193"/>
    </row>
    <row r="1039" spans="1:12">
      <c r="A1039" s="1220"/>
      <c r="B1039" s="1219" t="s">
        <v>2286</v>
      </c>
      <c r="C1039" s="1172"/>
      <c r="D1039" s="1172"/>
      <c r="E1039" s="1101"/>
      <c r="F1039" s="1101"/>
      <c r="J1039" s="1197"/>
      <c r="L1039" s="1193"/>
    </row>
    <row r="1040" spans="1:12">
      <c r="A1040" s="1220"/>
      <c r="B1040" s="1219" t="s">
        <v>2287</v>
      </c>
      <c r="C1040" s="1172"/>
      <c r="D1040" s="1172"/>
      <c r="E1040" s="1101"/>
      <c r="F1040" s="1101"/>
      <c r="J1040" s="1197"/>
      <c r="L1040" s="1193"/>
    </row>
    <row r="1041" spans="1:12">
      <c r="A1041" s="1220"/>
      <c r="B1041" s="1219" t="s">
        <v>2288</v>
      </c>
      <c r="C1041" s="1172"/>
      <c r="D1041" s="1172"/>
      <c r="E1041" s="1101"/>
      <c r="F1041" s="1101"/>
      <c r="J1041" s="1197"/>
      <c r="L1041" s="1193"/>
    </row>
    <row r="1042" spans="1:12">
      <c r="A1042" s="1220"/>
      <c r="B1042" s="1219" t="s">
        <v>2289</v>
      </c>
      <c r="C1042" s="1172"/>
      <c r="D1042" s="1172"/>
      <c r="E1042" s="1101"/>
      <c r="F1042" s="1101"/>
      <c r="J1042" s="1197"/>
      <c r="L1042" s="1193"/>
    </row>
    <row r="1043" spans="1:12">
      <c r="A1043" s="1220"/>
      <c r="B1043" s="1219" t="s">
        <v>2290</v>
      </c>
      <c r="C1043" s="1172"/>
      <c r="D1043" s="1172"/>
      <c r="E1043" s="1101"/>
      <c r="F1043" s="1101"/>
      <c r="J1043" s="1197"/>
      <c r="L1043" s="1193"/>
    </row>
    <row r="1044" spans="1:12">
      <c r="A1044" s="1220"/>
      <c r="B1044" s="1219" t="s">
        <v>2291</v>
      </c>
      <c r="C1044" s="1172"/>
      <c r="D1044" s="1172"/>
      <c r="E1044" s="1101"/>
      <c r="F1044" s="1101"/>
      <c r="J1044" s="1197"/>
      <c r="L1044" s="1193"/>
    </row>
    <row r="1045" spans="1:12">
      <c r="A1045" s="1220"/>
      <c r="B1045" s="1219" t="s">
        <v>2292</v>
      </c>
      <c r="C1045" s="1221"/>
      <c r="D1045" s="1221"/>
      <c r="E1045" s="1101"/>
      <c r="F1045" s="1101"/>
      <c r="J1045" s="1197"/>
      <c r="L1045" s="1193"/>
    </row>
    <row r="1046" spans="1:12">
      <c r="A1046" s="1220"/>
      <c r="B1046" s="1219" t="s">
        <v>2293</v>
      </c>
      <c r="C1046" s="1221"/>
      <c r="D1046" s="1221"/>
      <c r="E1046" s="1101"/>
      <c r="F1046" s="1101"/>
      <c r="J1046" s="1197"/>
      <c r="L1046" s="1193"/>
    </row>
    <row r="1047" spans="1:12">
      <c r="A1047" s="1220"/>
      <c r="B1047" s="1219" t="s">
        <v>2294</v>
      </c>
      <c r="C1047" s="1221"/>
      <c r="D1047" s="1221"/>
      <c r="E1047" s="1101"/>
      <c r="F1047" s="1101"/>
      <c r="J1047" s="1197"/>
      <c r="L1047" s="1193"/>
    </row>
    <row r="1048" spans="1:12">
      <c r="A1048" s="1220"/>
      <c r="B1048" s="1219" t="s">
        <v>2295</v>
      </c>
      <c r="C1048" s="1221"/>
      <c r="D1048" s="1221"/>
      <c r="E1048" s="1101"/>
      <c r="F1048" s="1101"/>
      <c r="J1048" s="1197"/>
      <c r="L1048" s="1193"/>
    </row>
    <row r="1049" spans="1:12">
      <c r="A1049" s="1220"/>
      <c r="B1049" s="1219" t="s">
        <v>2296</v>
      </c>
      <c r="C1049" s="1221"/>
      <c r="D1049" s="1221"/>
      <c r="E1049" s="1101"/>
      <c r="F1049" s="1101"/>
      <c r="J1049" s="1197"/>
      <c r="L1049" s="1193"/>
    </row>
    <row r="1050" spans="1:12">
      <c r="A1050" s="1220"/>
      <c r="B1050" s="1219" t="s">
        <v>2297</v>
      </c>
      <c r="C1050" s="1221"/>
      <c r="D1050" s="1221"/>
      <c r="E1050" s="1101"/>
      <c r="F1050" s="1101"/>
      <c r="J1050" s="1197"/>
      <c r="L1050" s="1193"/>
    </row>
    <row r="1051" spans="1:12">
      <c r="A1051" s="1220"/>
      <c r="B1051" s="1219" t="s">
        <v>2298</v>
      </c>
      <c r="C1051" s="1221"/>
      <c r="D1051" s="1221"/>
      <c r="E1051" s="1101"/>
      <c r="F1051" s="1101"/>
      <c r="J1051" s="1197"/>
      <c r="L1051" s="1193"/>
    </row>
    <row r="1052" spans="1:12">
      <c r="A1052" s="1220" t="s">
        <v>2478</v>
      </c>
      <c r="B1052" s="1216" t="s">
        <v>2300</v>
      </c>
      <c r="C1052" s="1172" t="s">
        <v>2285</v>
      </c>
      <c r="D1052" s="1221">
        <v>1</v>
      </c>
      <c r="E1052" s="1101"/>
      <c r="F1052" s="1101">
        <f>D1052*E1052</f>
        <v>0</v>
      </c>
      <c r="J1052" s="1197"/>
      <c r="L1052" s="1193"/>
    </row>
    <row r="1053" spans="1:12">
      <c r="A1053" s="1220"/>
      <c r="B1053" s="1219" t="s">
        <v>2301</v>
      </c>
      <c r="C1053" s="1221"/>
      <c r="D1053" s="1221"/>
      <c r="E1053" s="1101"/>
      <c r="F1053" s="1101"/>
      <c r="J1053" s="1197"/>
      <c r="L1053" s="1193"/>
    </row>
    <row r="1054" spans="1:12">
      <c r="A1054" s="1220"/>
      <c r="B1054" s="1219" t="s">
        <v>2302</v>
      </c>
      <c r="C1054" s="1221"/>
      <c r="D1054" s="1221"/>
      <c r="E1054" s="1101"/>
      <c r="F1054" s="1101"/>
      <c r="J1054" s="1197"/>
      <c r="L1054" s="1193"/>
    </row>
    <row r="1055" spans="1:12">
      <c r="A1055" s="1220"/>
      <c r="B1055" s="1219" t="s">
        <v>2303</v>
      </c>
      <c r="C1055" s="1221"/>
      <c r="D1055" s="1221"/>
      <c r="E1055" s="1101"/>
      <c r="F1055" s="1101"/>
      <c r="J1055" s="1197"/>
      <c r="L1055" s="1193"/>
    </row>
    <row r="1056" spans="1:12">
      <c r="A1056" s="1220"/>
      <c r="B1056" s="1219" t="s">
        <v>2304</v>
      </c>
      <c r="C1056" s="1221"/>
      <c r="D1056" s="1221"/>
      <c r="E1056" s="1101"/>
      <c r="F1056" s="1101"/>
      <c r="J1056" s="1197"/>
      <c r="L1056" s="1193"/>
    </row>
    <row r="1057" spans="1:12">
      <c r="A1057" s="1220"/>
      <c r="B1057" s="1219" t="s">
        <v>2305</v>
      </c>
      <c r="C1057" s="1221"/>
      <c r="D1057" s="1221"/>
      <c r="E1057" s="1101"/>
      <c r="F1057" s="1101"/>
      <c r="J1057" s="1197"/>
      <c r="L1057" s="1193"/>
    </row>
    <row r="1058" spans="1:12">
      <c r="A1058" s="1220"/>
      <c r="B1058" s="1219" t="s">
        <v>2306</v>
      </c>
      <c r="C1058" s="1221"/>
      <c r="D1058" s="1221"/>
      <c r="E1058" s="1101"/>
      <c r="F1058" s="1101"/>
      <c r="J1058" s="1197"/>
      <c r="L1058" s="1193"/>
    </row>
    <row r="1059" spans="1:12">
      <c r="A1059" s="1220"/>
      <c r="B1059" s="1219" t="s">
        <v>2307</v>
      </c>
      <c r="C1059" s="1221"/>
      <c r="D1059" s="1221"/>
      <c r="E1059" s="1101"/>
      <c r="F1059" s="1101"/>
      <c r="J1059" s="1197"/>
      <c r="L1059" s="1193"/>
    </row>
    <row r="1060" spans="1:12">
      <c r="A1060" s="1220"/>
      <c r="B1060" s="1219" t="s">
        <v>2308</v>
      </c>
      <c r="C1060" s="1221"/>
      <c r="D1060" s="1221"/>
      <c r="E1060" s="1101"/>
      <c r="F1060" s="1101"/>
      <c r="J1060" s="1197"/>
      <c r="L1060" s="1193"/>
    </row>
    <row r="1061" spans="1:12">
      <c r="A1061" s="1220"/>
      <c r="B1061" s="1219" t="s">
        <v>2309</v>
      </c>
      <c r="C1061" s="1221"/>
      <c r="D1061" s="1221"/>
      <c r="E1061" s="1101"/>
      <c r="F1061" s="1101"/>
      <c r="J1061" s="1197"/>
      <c r="L1061" s="1193"/>
    </row>
    <row r="1062" spans="1:12">
      <c r="A1062" s="1220"/>
      <c r="B1062" s="1219" t="s">
        <v>2310</v>
      </c>
      <c r="C1062" s="1221"/>
      <c r="D1062" s="1221"/>
      <c r="E1062" s="1101"/>
      <c r="F1062" s="1101"/>
      <c r="J1062" s="1197"/>
      <c r="L1062" s="1193"/>
    </row>
    <row r="1063" spans="1:12">
      <c r="A1063" s="1220"/>
      <c r="B1063" s="1219" t="s">
        <v>2311</v>
      </c>
      <c r="C1063" s="1221"/>
      <c r="D1063" s="1221"/>
      <c r="E1063" s="1101"/>
      <c r="F1063" s="1101"/>
      <c r="J1063" s="1197"/>
      <c r="L1063" s="1193"/>
    </row>
    <row r="1064" spans="1:12">
      <c r="A1064" s="1220"/>
      <c r="B1064" s="1219" t="s">
        <v>2312</v>
      </c>
      <c r="C1064" s="1221"/>
      <c r="D1064" s="1221"/>
      <c r="E1064" s="1101"/>
      <c r="F1064" s="1101"/>
      <c r="J1064" s="1197"/>
      <c r="L1064" s="1193"/>
    </row>
    <row r="1065" spans="1:12">
      <c r="A1065" s="1220"/>
      <c r="B1065" s="1219"/>
      <c r="C1065" s="1221"/>
      <c r="D1065" s="1221"/>
      <c r="E1065" s="1101"/>
      <c r="F1065" s="1101"/>
      <c r="J1065" s="1197"/>
      <c r="L1065" s="1193"/>
    </row>
    <row r="1066" spans="1:12">
      <c r="A1066" s="1222"/>
      <c r="B1066" s="1223"/>
      <c r="C1066" s="1212"/>
      <c r="D1066" s="1212"/>
      <c r="E1066" s="1101"/>
      <c r="F1066" s="1101"/>
      <c r="J1066" s="1197"/>
      <c r="L1066" s="1193"/>
    </row>
    <row r="1067" spans="1:12">
      <c r="A1067" s="1220"/>
      <c r="B1067" s="1216" t="s">
        <v>2248</v>
      </c>
      <c r="C1067" s="1172"/>
      <c r="D1067" s="1172"/>
      <c r="E1067" s="1101"/>
      <c r="F1067" s="1101"/>
      <c r="J1067" s="1197"/>
      <c r="L1067" s="1193"/>
    </row>
    <row r="1068" spans="1:12">
      <c r="A1068" s="1220"/>
      <c r="B1068" s="1216"/>
      <c r="C1068" s="1221"/>
      <c r="D1068" s="1221"/>
      <c r="E1068" s="1101"/>
      <c r="F1068" s="1101"/>
      <c r="J1068" s="1197"/>
      <c r="L1068" s="1193"/>
    </row>
    <row r="1069" spans="1:12">
      <c r="A1069" s="1233" t="s">
        <v>2479</v>
      </c>
      <c r="B1069" s="1216" t="s">
        <v>2314</v>
      </c>
      <c r="C1069" s="1217"/>
      <c r="D1069" s="1217"/>
      <c r="E1069" s="1101"/>
      <c r="F1069" s="1101"/>
      <c r="J1069" s="1197"/>
      <c r="L1069" s="1193"/>
    </row>
    <row r="1070" spans="1:12">
      <c r="A1070" s="1234"/>
      <c r="B1070" s="1219"/>
      <c r="C1070" s="1217"/>
      <c r="D1070" s="1217"/>
      <c r="E1070" s="1101"/>
      <c r="F1070" s="1101"/>
      <c r="J1070" s="1197"/>
      <c r="L1070" s="1193"/>
    </row>
    <row r="1071" spans="1:12" ht="115">
      <c r="A1071" s="1234"/>
      <c r="B1071" s="1235" t="s">
        <v>2315</v>
      </c>
      <c r="C1071" s="1217" t="s">
        <v>2285</v>
      </c>
      <c r="D1071" s="1217">
        <v>1</v>
      </c>
      <c r="E1071" s="1101"/>
      <c r="F1071" s="1101">
        <f>D1071*E1071</f>
        <v>0</v>
      </c>
      <c r="J1071" s="1197"/>
      <c r="L1071" s="1193"/>
    </row>
    <row r="1072" spans="1:12" ht="146.25" customHeight="1">
      <c r="A1072" s="1234"/>
      <c r="B1072" s="1235" t="s">
        <v>2316</v>
      </c>
      <c r="C1072" s="1217" t="s">
        <v>2285</v>
      </c>
      <c r="D1072" s="1217">
        <v>1</v>
      </c>
      <c r="E1072" s="1101"/>
      <c r="F1072" s="1101">
        <f>D1072*E1072</f>
        <v>0</v>
      </c>
      <c r="J1072" s="1197"/>
      <c r="L1072" s="1193"/>
    </row>
    <row r="1073" spans="1:12">
      <c r="A1073" s="1234"/>
      <c r="B1073" s="1219" t="s">
        <v>2248</v>
      </c>
      <c r="C1073" s="1236"/>
      <c r="D1073" s="1217"/>
      <c r="E1073" s="1101"/>
      <c r="F1073" s="1101"/>
      <c r="J1073" s="1197"/>
      <c r="L1073" s="1193"/>
    </row>
    <row r="1074" spans="1:12" ht="12.5">
      <c r="A1074" s="1151"/>
      <c r="C1074" s="1198"/>
      <c r="D1074" s="1198"/>
      <c r="E1074" s="1101"/>
      <c r="F1074" s="1101"/>
      <c r="J1074" s="1197"/>
      <c r="L1074" s="1193"/>
    </row>
    <row r="1075" spans="1:12" ht="12.5">
      <c r="A1075" s="1199" t="s">
        <v>2465</v>
      </c>
      <c r="B1075" s="1237" t="s">
        <v>2317</v>
      </c>
      <c r="C1075" s="1201"/>
      <c r="D1075" s="1201"/>
      <c r="E1075" s="1202"/>
      <c r="F1075" s="1203">
        <f>SUM(F974:F1074)</f>
        <v>0</v>
      </c>
      <c r="J1075" s="1197"/>
      <c r="L1075" s="1193"/>
    </row>
    <row r="1076" spans="1:12" ht="12.5">
      <c r="A1076" s="1151"/>
      <c r="C1076" s="1198"/>
      <c r="D1076" s="1198"/>
      <c r="E1076" s="1101"/>
      <c r="F1076" s="1101"/>
      <c r="J1076" s="1197"/>
      <c r="L1076" s="1193"/>
    </row>
    <row r="1077" spans="1:12" ht="13" thickBot="1">
      <c r="A1077" s="1151"/>
      <c r="C1077" s="1198"/>
      <c r="D1077" s="1198"/>
      <c r="E1077" s="1101"/>
      <c r="F1077" s="1101"/>
      <c r="J1077" s="1197"/>
      <c r="L1077" s="1193"/>
    </row>
    <row r="1078" spans="1:12" ht="35" thickBot="1">
      <c r="A1078" s="1238" t="s">
        <v>1390</v>
      </c>
      <c r="B1078" s="1239" t="s">
        <v>2380</v>
      </c>
      <c r="C1078" s="1240"/>
      <c r="D1078" s="1240"/>
      <c r="E1078" s="1241"/>
      <c r="F1078" s="1242">
        <f>F1075+F969</f>
        <v>0</v>
      </c>
    </row>
    <row r="1081" spans="1:12">
      <c r="A1081" s="1089" t="s">
        <v>1391</v>
      </c>
      <c r="B1081" s="1081" t="s">
        <v>2480</v>
      </c>
      <c r="C1081" s="1082"/>
      <c r="D1081" s="1082"/>
      <c r="E1081" s="1088"/>
      <c r="F1081" s="1088"/>
    </row>
    <row r="1082" spans="1:12">
      <c r="A1082" s="1080"/>
      <c r="B1082" s="1081"/>
      <c r="C1082" s="1082"/>
      <c r="D1082" s="1082"/>
      <c r="E1082" s="1088"/>
      <c r="F1082" s="1088"/>
    </row>
    <row r="1083" spans="1:12" ht="23">
      <c r="A1083" s="1090" t="s">
        <v>2481</v>
      </c>
      <c r="B1083" s="1091" t="s">
        <v>2027</v>
      </c>
      <c r="C1083" s="1092"/>
      <c r="D1083" s="1093"/>
      <c r="E1083" s="1094"/>
      <c r="F1083" s="1095"/>
    </row>
    <row r="1084" spans="1:12" ht="14.5">
      <c r="A1084" s="1090"/>
      <c r="B1084" s="1096"/>
      <c r="C1084" s="1092"/>
      <c r="D1084" s="1093"/>
      <c r="E1084" s="1094"/>
      <c r="F1084" s="1095"/>
    </row>
    <row r="1085" spans="1:12" ht="129" customHeight="1">
      <c r="A1085" s="1097" t="s">
        <v>2482</v>
      </c>
      <c r="B1085" s="1098" t="s">
        <v>2483</v>
      </c>
      <c r="C1085" s="1099"/>
      <c r="D1085" s="1100"/>
      <c r="E1085" s="1101"/>
      <c r="F1085" s="1102"/>
    </row>
    <row r="1086" spans="1:12" ht="12.5">
      <c r="A1086" s="1097"/>
      <c r="B1086" s="1098"/>
      <c r="C1086" s="1099"/>
      <c r="D1086" s="1100"/>
      <c r="E1086" s="1101"/>
      <c r="F1086" s="1102"/>
    </row>
    <row r="1087" spans="1:12" ht="12.5">
      <c r="A1087" s="1097"/>
      <c r="B1087" s="1103" t="s">
        <v>2030</v>
      </c>
      <c r="C1087" s="1099"/>
      <c r="D1087" s="1100"/>
      <c r="E1087" s="1101"/>
      <c r="F1087" s="1102"/>
    </row>
    <row r="1088" spans="1:12" ht="13.5" customHeight="1">
      <c r="A1088" s="1097"/>
      <c r="B1088" s="1104" t="s">
        <v>2484</v>
      </c>
      <c r="C1088" s="1099"/>
      <c r="D1088" s="1100"/>
      <c r="E1088" s="1101"/>
      <c r="F1088" s="1102"/>
    </row>
    <row r="1089" spans="1:6" ht="13.5" customHeight="1">
      <c r="A1089" s="1097"/>
      <c r="B1089" s="1104" t="s">
        <v>2032</v>
      </c>
      <c r="C1089" s="1099"/>
      <c r="D1089" s="1100"/>
      <c r="E1089" s="1101"/>
      <c r="F1089" s="1102"/>
    </row>
    <row r="1090" spans="1:6" ht="13.5" customHeight="1">
      <c r="A1090" s="1097"/>
      <c r="B1090" s="1104" t="s">
        <v>2033</v>
      </c>
      <c r="C1090" s="1099"/>
      <c r="D1090" s="1100"/>
      <c r="E1090" s="1101"/>
      <c r="F1090" s="1102"/>
    </row>
    <row r="1091" spans="1:6" ht="13.5" customHeight="1">
      <c r="A1091" s="1097"/>
      <c r="B1091" s="1104" t="s">
        <v>2485</v>
      </c>
      <c r="C1091" s="1099"/>
      <c r="D1091" s="1100"/>
      <c r="E1091" s="1101"/>
      <c r="F1091" s="1102"/>
    </row>
    <row r="1092" spans="1:6" ht="13.5" customHeight="1">
      <c r="A1092" s="1097"/>
      <c r="B1092" s="1104" t="s">
        <v>2486</v>
      </c>
      <c r="C1092" s="1099"/>
      <c r="D1092" s="1100"/>
      <c r="E1092" s="1101"/>
      <c r="F1092" s="1102"/>
    </row>
    <row r="1093" spans="1:6" ht="13.5" customHeight="1">
      <c r="A1093" s="1097"/>
      <c r="B1093" s="1104" t="s">
        <v>2036</v>
      </c>
      <c r="C1093" s="1099"/>
      <c r="D1093" s="1100"/>
      <c r="E1093" s="1101"/>
      <c r="F1093" s="1102"/>
    </row>
    <row r="1094" spans="1:6" ht="13.5" customHeight="1">
      <c r="A1094" s="1097"/>
      <c r="B1094" s="1104" t="s">
        <v>2037</v>
      </c>
      <c r="C1094" s="1099"/>
      <c r="D1094" s="1100"/>
      <c r="E1094" s="1101"/>
      <c r="F1094" s="1102"/>
    </row>
    <row r="1095" spans="1:6" ht="13.5" customHeight="1">
      <c r="A1095" s="1097"/>
      <c r="B1095" s="1104" t="s">
        <v>2487</v>
      </c>
      <c r="C1095" s="1099"/>
      <c r="D1095" s="1100"/>
      <c r="E1095" s="1101"/>
      <c r="F1095" s="1102"/>
    </row>
    <row r="1096" spans="1:6" ht="13.5" customHeight="1">
      <c r="A1096" s="1097"/>
      <c r="B1096" s="1104" t="s">
        <v>2039</v>
      </c>
      <c r="C1096" s="1099"/>
      <c r="D1096" s="1100"/>
      <c r="E1096" s="1101"/>
      <c r="F1096" s="1102"/>
    </row>
    <row r="1097" spans="1:6" ht="12.5">
      <c r="A1097" s="1097"/>
      <c r="B1097" s="1104" t="s">
        <v>2040</v>
      </c>
      <c r="C1097" s="1099"/>
      <c r="D1097" s="1100"/>
      <c r="E1097" s="1101"/>
      <c r="F1097" s="1102"/>
    </row>
    <row r="1098" spans="1:6" ht="12.5">
      <c r="A1098" s="1097"/>
      <c r="B1098" s="1104" t="s">
        <v>2041</v>
      </c>
      <c r="C1098" s="1099"/>
      <c r="D1098" s="1100"/>
      <c r="E1098" s="1101"/>
      <c r="F1098" s="1102"/>
    </row>
    <row r="1099" spans="1:6" ht="12.5">
      <c r="A1099" s="1097"/>
      <c r="B1099" s="1104" t="s">
        <v>2488</v>
      </c>
      <c r="C1099" s="1099"/>
      <c r="D1099" s="1100"/>
      <c r="E1099" s="1101"/>
      <c r="F1099" s="1102"/>
    </row>
    <row r="1100" spans="1:6" ht="12.5">
      <c r="A1100" s="1097"/>
      <c r="B1100" s="1104" t="s">
        <v>2489</v>
      </c>
      <c r="C1100" s="1099"/>
      <c r="D1100" s="1100"/>
      <c r="E1100" s="1101"/>
      <c r="F1100" s="1102"/>
    </row>
    <row r="1101" spans="1:6" ht="13.5" customHeight="1">
      <c r="A1101" s="1097"/>
      <c r="B1101" s="1104" t="s">
        <v>2490</v>
      </c>
      <c r="C1101" s="1099"/>
      <c r="D1101" s="1100"/>
      <c r="E1101" s="1101"/>
      <c r="F1101" s="1102"/>
    </row>
    <row r="1102" spans="1:6" ht="13.5" customHeight="1">
      <c r="A1102" s="1097"/>
      <c r="B1102" s="1104" t="s">
        <v>2491</v>
      </c>
      <c r="C1102" s="1099"/>
      <c r="D1102" s="1100"/>
      <c r="E1102" s="1101"/>
      <c r="F1102" s="1102"/>
    </row>
    <row r="1103" spans="1:6" ht="13.5" customHeight="1">
      <c r="A1103" s="1097"/>
      <c r="B1103" s="1104" t="s">
        <v>2492</v>
      </c>
      <c r="C1103" s="1099"/>
      <c r="D1103" s="1100"/>
      <c r="E1103" s="1101"/>
      <c r="F1103" s="1102"/>
    </row>
    <row r="1104" spans="1:6" ht="13.5" customHeight="1">
      <c r="A1104" s="1097"/>
      <c r="B1104" s="1104" t="s">
        <v>2493</v>
      </c>
      <c r="C1104" s="1099"/>
      <c r="D1104" s="1100"/>
      <c r="E1104" s="1101"/>
      <c r="F1104" s="1102"/>
    </row>
    <row r="1105" spans="1:6" ht="13.5" customHeight="1">
      <c r="A1105" s="1097"/>
      <c r="B1105" s="1104" t="s">
        <v>2048</v>
      </c>
      <c r="C1105" s="1099"/>
      <c r="D1105" s="1100"/>
      <c r="E1105" s="1101"/>
      <c r="F1105" s="1102"/>
    </row>
    <row r="1106" spans="1:6" ht="13.5" customHeight="1">
      <c r="A1106" s="1097"/>
      <c r="B1106" s="1104" t="s">
        <v>2494</v>
      </c>
      <c r="C1106" s="1099"/>
      <c r="D1106" s="1100"/>
      <c r="E1106" s="1101"/>
      <c r="F1106" s="1102"/>
    </row>
    <row r="1107" spans="1:6" ht="13.5" customHeight="1">
      <c r="A1107" s="1097"/>
      <c r="B1107" s="1104" t="s">
        <v>2495</v>
      </c>
      <c r="C1107" s="1099"/>
      <c r="D1107" s="1100"/>
      <c r="E1107" s="1101"/>
      <c r="F1107" s="1102"/>
    </row>
    <row r="1108" spans="1:6" ht="13.5" customHeight="1">
      <c r="A1108" s="1097"/>
      <c r="B1108" s="1104" t="s">
        <v>2496</v>
      </c>
      <c r="C1108" s="1099"/>
      <c r="D1108" s="1100"/>
      <c r="E1108" s="1101"/>
      <c r="F1108" s="1102"/>
    </row>
    <row r="1109" spans="1:6" ht="13.5" customHeight="1">
      <c r="A1109" s="1097"/>
      <c r="B1109" s="1105"/>
      <c r="C1109" s="1099"/>
      <c r="D1109" s="1100"/>
      <c r="E1109" s="1101"/>
      <c r="F1109" s="1102"/>
    </row>
    <row r="1110" spans="1:6" ht="13.5" customHeight="1">
      <c r="A1110" s="1097"/>
      <c r="B1110" s="1103" t="s">
        <v>2497</v>
      </c>
      <c r="C1110" s="1099" t="s">
        <v>5</v>
      </c>
      <c r="D1110" s="1100">
        <v>1</v>
      </c>
      <c r="E1110" s="1101"/>
      <c r="F1110" s="1101">
        <f>D1110*E1110</f>
        <v>0</v>
      </c>
    </row>
    <row r="1111" spans="1:6" ht="13.5" customHeight="1">
      <c r="A1111" s="1097"/>
      <c r="B1111" s="1105"/>
      <c r="C1111" s="1099"/>
      <c r="D1111" s="1100"/>
      <c r="E1111" s="1101"/>
      <c r="F1111" s="1101"/>
    </row>
    <row r="1112" spans="1:6" ht="13.5" customHeight="1">
      <c r="A1112" s="1097" t="s">
        <v>2498</v>
      </c>
      <c r="B1112" s="1106" t="s">
        <v>2054</v>
      </c>
      <c r="C1112" s="1099" t="s">
        <v>183</v>
      </c>
      <c r="D1112" s="1100">
        <v>1</v>
      </c>
      <c r="E1112" s="1101"/>
      <c r="F1112" s="1101">
        <f>D1112*E1112</f>
        <v>0</v>
      </c>
    </row>
    <row r="1113" spans="1:6" ht="23">
      <c r="A1113" s="1097"/>
      <c r="B1113" s="1078" t="s">
        <v>2055</v>
      </c>
      <c r="C1113" s="1099"/>
      <c r="D1113" s="1100"/>
      <c r="E1113" s="1101"/>
      <c r="F1113" s="1101"/>
    </row>
    <row r="1114" spans="1:6" ht="46">
      <c r="A1114" s="1097"/>
      <c r="B1114" s="1107" t="s">
        <v>2056</v>
      </c>
      <c r="C1114" s="1099"/>
      <c r="D1114" s="1100"/>
      <c r="E1114" s="1101"/>
      <c r="F1114" s="1101"/>
    </row>
    <row r="1115" spans="1:6" ht="13.5" customHeight="1">
      <c r="A1115" s="1097"/>
      <c r="B1115" s="1078" t="s">
        <v>2057</v>
      </c>
      <c r="C1115" s="1099"/>
      <c r="D1115" s="1100"/>
      <c r="E1115" s="1101"/>
      <c r="F1115" s="1101"/>
    </row>
    <row r="1116" spans="1:6" ht="13.5" customHeight="1">
      <c r="A1116" s="1097"/>
      <c r="B1116" s="1078" t="s">
        <v>2058</v>
      </c>
      <c r="C1116" s="1099"/>
      <c r="D1116" s="1100"/>
      <c r="E1116" s="1101"/>
      <c r="F1116" s="1101"/>
    </row>
    <row r="1117" spans="1:6" ht="13.5" customHeight="1">
      <c r="A1117" s="1097"/>
      <c r="B1117" s="1078" t="s">
        <v>2059</v>
      </c>
      <c r="C1117" s="1099"/>
      <c r="D1117" s="1100"/>
      <c r="E1117" s="1101"/>
      <c r="F1117" s="1101"/>
    </row>
    <row r="1118" spans="1:6" ht="13.5" customHeight="1">
      <c r="A1118" s="1097"/>
      <c r="B1118" s="1078" t="s">
        <v>2060</v>
      </c>
      <c r="C1118" s="1099"/>
      <c r="D1118" s="1100"/>
      <c r="E1118" s="1101"/>
      <c r="F1118" s="1101"/>
    </row>
    <row r="1119" spans="1:6" ht="13.5" customHeight="1">
      <c r="A1119" s="1097"/>
      <c r="B1119" s="1108"/>
      <c r="C1119" s="1099"/>
      <c r="D1119" s="1100"/>
      <c r="E1119" s="1101"/>
      <c r="F1119" s="1101"/>
    </row>
    <row r="1120" spans="1:6" ht="57.5">
      <c r="A1120" s="1097" t="s">
        <v>2499</v>
      </c>
      <c r="B1120" s="1253" t="s">
        <v>2406</v>
      </c>
      <c r="C1120" s="1099"/>
      <c r="D1120" s="1100"/>
      <c r="E1120" s="1101"/>
      <c r="F1120" s="1101"/>
    </row>
    <row r="1121" spans="1:6" ht="13.5" customHeight="1">
      <c r="A1121" s="1097"/>
      <c r="B1121" s="1109"/>
      <c r="C1121" s="1099"/>
      <c r="D1121" s="1100"/>
      <c r="E1121" s="1101"/>
      <c r="F1121" s="1101"/>
    </row>
    <row r="1122" spans="1:6" ht="13.5" customHeight="1">
      <c r="A1122" s="1097"/>
      <c r="B1122" s="1103" t="s">
        <v>2063</v>
      </c>
      <c r="C1122" s="1099"/>
      <c r="D1122" s="1100"/>
      <c r="E1122" s="1101"/>
      <c r="F1122" s="1101"/>
    </row>
    <row r="1123" spans="1:6" ht="13.5" customHeight="1">
      <c r="A1123" s="1097"/>
      <c r="B1123" s="1247" t="s">
        <v>2500</v>
      </c>
      <c r="C1123" s="1099"/>
      <c r="D1123" s="1100"/>
      <c r="E1123" s="1101"/>
      <c r="F1123" s="1101"/>
    </row>
    <row r="1124" spans="1:6" ht="13.5" customHeight="1">
      <c r="A1124" s="1097"/>
      <c r="B1124" s="1247" t="s">
        <v>2408</v>
      </c>
      <c r="C1124" s="1099"/>
      <c r="D1124" s="1100"/>
      <c r="E1124" s="1101"/>
      <c r="F1124" s="1101"/>
    </row>
    <row r="1125" spans="1:6" ht="13.5" customHeight="1">
      <c r="A1125" s="1097"/>
      <c r="B1125" s="1247" t="s">
        <v>2501</v>
      </c>
      <c r="C1125" s="1099"/>
      <c r="D1125" s="1100"/>
      <c r="E1125" s="1101"/>
      <c r="F1125" s="1101"/>
    </row>
    <row r="1126" spans="1:6" ht="13.5" customHeight="1">
      <c r="A1126" s="1097"/>
      <c r="B1126" s="1247"/>
      <c r="C1126" s="1099"/>
      <c r="D1126" s="1100"/>
      <c r="E1126" s="1101"/>
      <c r="F1126" s="1101"/>
    </row>
    <row r="1127" spans="1:6" ht="13.5" customHeight="1">
      <c r="A1127" s="1097"/>
      <c r="B1127" s="1111" t="s">
        <v>2502</v>
      </c>
      <c r="C1127" s="1099"/>
      <c r="D1127" s="1100"/>
      <c r="E1127" s="1101"/>
      <c r="F1127" s="1101"/>
    </row>
    <row r="1128" spans="1:6" ht="13.5" customHeight="1">
      <c r="A1128" s="1097"/>
      <c r="B1128" s="1111" t="s">
        <v>2067</v>
      </c>
      <c r="C1128" s="1099"/>
      <c r="D1128" s="1100"/>
      <c r="E1128" s="1101"/>
      <c r="F1128" s="1101"/>
    </row>
    <row r="1129" spans="1:6" ht="13.5" customHeight="1">
      <c r="A1129" s="1097"/>
      <c r="B1129" s="1111" t="s">
        <v>2068</v>
      </c>
      <c r="C1129" s="1099"/>
      <c r="D1129" s="1100"/>
      <c r="E1129" s="1101"/>
      <c r="F1129" s="1101"/>
    </row>
    <row r="1130" spans="1:6" ht="13.5" customHeight="1">
      <c r="A1130" s="1097"/>
      <c r="B1130" s="1111" t="s">
        <v>2503</v>
      </c>
      <c r="C1130" s="1099"/>
      <c r="D1130" s="1100"/>
      <c r="E1130" s="1101"/>
      <c r="F1130" s="1101"/>
    </row>
    <row r="1131" spans="1:6" ht="13.5" customHeight="1">
      <c r="A1131" s="1097"/>
      <c r="B1131" s="1111"/>
      <c r="C1131" s="1099"/>
      <c r="D1131" s="1100"/>
      <c r="E1131" s="1101"/>
      <c r="F1131" s="1101"/>
    </row>
    <row r="1132" spans="1:6" ht="13.5" customHeight="1">
      <c r="A1132" s="1097"/>
      <c r="B1132" s="1111" t="s">
        <v>2504</v>
      </c>
      <c r="C1132" s="1099"/>
      <c r="D1132" s="1100"/>
      <c r="E1132" s="1101"/>
      <c r="F1132" s="1101"/>
    </row>
    <row r="1133" spans="1:6" ht="13.5" customHeight="1">
      <c r="A1133" s="1097"/>
      <c r="B1133" s="1111" t="s">
        <v>2071</v>
      </c>
      <c r="C1133" s="1099"/>
      <c r="D1133" s="1100"/>
      <c r="E1133" s="1101"/>
      <c r="F1133" s="1101"/>
    </row>
    <row r="1134" spans="1:6" ht="13.5" customHeight="1">
      <c r="A1134" s="1097"/>
      <c r="B1134" s="1111" t="s">
        <v>2072</v>
      </c>
      <c r="C1134" s="1099"/>
      <c r="D1134" s="1100"/>
      <c r="E1134" s="1101"/>
      <c r="F1134" s="1101"/>
    </row>
    <row r="1135" spans="1:6" ht="13.5" customHeight="1">
      <c r="A1135" s="1097"/>
      <c r="B1135" s="1111" t="s">
        <v>2505</v>
      </c>
      <c r="C1135" s="1099"/>
      <c r="D1135" s="1100"/>
      <c r="E1135" s="1101"/>
      <c r="F1135" s="1101"/>
    </row>
    <row r="1136" spans="1:6" ht="13.5" customHeight="1">
      <c r="A1136" s="1097"/>
      <c r="B1136" s="1111"/>
      <c r="C1136" s="1099"/>
      <c r="D1136" s="1100"/>
      <c r="E1136" s="1101"/>
      <c r="F1136" s="1101"/>
    </row>
    <row r="1137" spans="1:6" ht="13.5" customHeight="1">
      <c r="A1137" s="1097"/>
      <c r="B1137" s="1111" t="s">
        <v>2506</v>
      </c>
      <c r="C1137" s="1099"/>
      <c r="D1137" s="1100"/>
      <c r="E1137" s="1101"/>
      <c r="F1137" s="1101"/>
    </row>
    <row r="1138" spans="1:6" ht="13.5" customHeight="1">
      <c r="A1138" s="1097"/>
      <c r="B1138" s="1111" t="s">
        <v>2507</v>
      </c>
      <c r="C1138" s="1099"/>
      <c r="D1138" s="1100"/>
      <c r="E1138" s="1101"/>
      <c r="F1138" s="1101"/>
    </row>
    <row r="1139" spans="1:6" ht="13.5" customHeight="1">
      <c r="A1139" s="1097"/>
      <c r="B1139" s="1248" t="s">
        <v>2416</v>
      </c>
      <c r="C1139" s="1099"/>
      <c r="D1139" s="1100"/>
      <c r="E1139" s="1101"/>
      <c r="F1139" s="1101"/>
    </row>
    <row r="1140" spans="1:6" ht="13.5" customHeight="1">
      <c r="A1140" s="1097"/>
      <c r="B1140" s="1247" t="s">
        <v>2508</v>
      </c>
      <c r="C1140" s="1099"/>
      <c r="D1140" s="1100"/>
      <c r="E1140" s="1101"/>
      <c r="F1140" s="1101"/>
    </row>
    <row r="1141" spans="1:6" ht="13.5" customHeight="1">
      <c r="A1141" s="1097"/>
      <c r="B1141" s="1247" t="s">
        <v>2509</v>
      </c>
      <c r="C1141" s="1099"/>
      <c r="D1141" s="1100"/>
      <c r="E1141" s="1101"/>
      <c r="F1141" s="1101"/>
    </row>
    <row r="1142" spans="1:6" ht="13.5" customHeight="1">
      <c r="A1142" s="1097"/>
      <c r="B1142" s="1109"/>
      <c r="C1142" s="1099"/>
      <c r="D1142" s="1100"/>
      <c r="E1142" s="1101"/>
      <c r="F1142" s="1101"/>
    </row>
    <row r="1143" spans="1:6" ht="13.5" customHeight="1">
      <c r="A1143" s="1097"/>
      <c r="B1143" s="1109" t="s">
        <v>2418</v>
      </c>
      <c r="C1143" s="1099"/>
      <c r="D1143" s="1100"/>
      <c r="E1143" s="1101"/>
      <c r="F1143" s="1101"/>
    </row>
    <row r="1144" spans="1:6" ht="13.5" customHeight="1">
      <c r="A1144" s="1097"/>
      <c r="B1144" s="1111" t="s">
        <v>2082</v>
      </c>
      <c r="C1144" s="1099"/>
      <c r="D1144" s="1100"/>
      <c r="E1144" s="1101"/>
      <c r="F1144" s="1101"/>
    </row>
    <row r="1145" spans="1:6" ht="13.5" customHeight="1">
      <c r="A1145" s="1097"/>
      <c r="B1145" s="1111" t="s">
        <v>2419</v>
      </c>
      <c r="C1145" s="1099"/>
      <c r="D1145" s="1100"/>
      <c r="E1145" s="1101"/>
      <c r="F1145" s="1101"/>
    </row>
    <row r="1146" spans="1:6" ht="13.5" customHeight="1">
      <c r="A1146" s="1097"/>
      <c r="B1146" s="1111" t="s">
        <v>2084</v>
      </c>
      <c r="C1146" s="1099"/>
      <c r="D1146" s="1100"/>
      <c r="E1146" s="1101"/>
      <c r="F1146" s="1101"/>
    </row>
    <row r="1147" spans="1:6">
      <c r="A1147" s="1097"/>
      <c r="B1147" s="1104" t="s">
        <v>2510</v>
      </c>
      <c r="C1147" s="1099"/>
      <c r="D1147" s="1100"/>
      <c r="E1147" s="1101"/>
      <c r="F1147" s="1101"/>
    </row>
    <row r="1148" spans="1:6">
      <c r="A1148" s="1097"/>
      <c r="B1148" s="1104" t="s">
        <v>2086</v>
      </c>
      <c r="C1148" s="1099"/>
      <c r="D1148" s="1100"/>
      <c r="E1148" s="1101"/>
      <c r="F1148" s="1101"/>
    </row>
    <row r="1149" spans="1:6">
      <c r="A1149" s="1097"/>
      <c r="B1149" s="1111"/>
      <c r="C1149" s="1099"/>
      <c r="D1149" s="1100"/>
      <c r="E1149" s="1101"/>
      <c r="F1149" s="1101"/>
    </row>
    <row r="1150" spans="1:6" ht="13.5" customHeight="1">
      <c r="A1150" s="1097"/>
      <c r="B1150" s="1113" t="s">
        <v>2511</v>
      </c>
      <c r="C1150" s="1099" t="s">
        <v>5</v>
      </c>
      <c r="D1150" s="1100">
        <v>1</v>
      </c>
      <c r="E1150" s="1101"/>
      <c r="F1150" s="1101">
        <f>D1150*E1150</f>
        <v>0</v>
      </c>
    </row>
    <row r="1151" spans="1:6" ht="13.5" customHeight="1">
      <c r="A1151" s="1097"/>
      <c r="B1151" s="1108"/>
      <c r="C1151" s="1099"/>
      <c r="D1151" s="1100"/>
      <c r="E1151" s="1101"/>
      <c r="F1151" s="1101"/>
    </row>
    <row r="1152" spans="1:6" ht="96.75" customHeight="1">
      <c r="A1152" s="1097" t="s">
        <v>2512</v>
      </c>
      <c r="B1152" s="1254" t="s">
        <v>2089</v>
      </c>
      <c r="C1152" s="1115"/>
      <c r="D1152" s="1115"/>
      <c r="E1152" s="1101"/>
      <c r="F1152" s="1101"/>
    </row>
    <row r="1153" spans="1:6" ht="13.5" customHeight="1">
      <c r="A1153" s="1097"/>
      <c r="B1153" s="1255" t="s">
        <v>2090</v>
      </c>
      <c r="C1153" s="1115"/>
      <c r="D1153" s="1115"/>
      <c r="E1153" s="1101"/>
      <c r="F1153" s="1101"/>
    </row>
    <row r="1154" spans="1:6" ht="13.5" customHeight="1">
      <c r="A1154" s="1097"/>
      <c r="B1154" s="1255" t="s">
        <v>2091</v>
      </c>
      <c r="C1154" s="1115"/>
      <c r="D1154" s="1115"/>
      <c r="E1154" s="1101"/>
      <c r="F1154" s="1101"/>
    </row>
    <row r="1155" spans="1:6" ht="13.5" customHeight="1">
      <c r="A1155" s="1097"/>
      <c r="B1155" s="1255" t="s">
        <v>2092</v>
      </c>
      <c r="C1155" s="1115"/>
      <c r="D1155" s="1115"/>
      <c r="E1155" s="1101"/>
      <c r="F1155" s="1101"/>
    </row>
    <row r="1156" spans="1:6" ht="13.5" customHeight="1">
      <c r="A1156" s="1097"/>
      <c r="B1156" s="1255" t="s">
        <v>2093</v>
      </c>
      <c r="C1156" s="1115"/>
      <c r="D1156" s="1115"/>
      <c r="E1156" s="1101"/>
      <c r="F1156" s="1101"/>
    </row>
    <row r="1157" spans="1:6" ht="13.5" customHeight="1">
      <c r="A1157" s="1097"/>
      <c r="B1157" s="1255" t="s">
        <v>2094</v>
      </c>
      <c r="C1157" s="1115" t="s">
        <v>1579</v>
      </c>
      <c r="D1157" s="1115">
        <v>3</v>
      </c>
      <c r="E1157" s="1101"/>
      <c r="F1157" s="1101"/>
    </row>
    <row r="1158" spans="1:6" ht="13.5" customHeight="1">
      <c r="A1158" s="1097"/>
      <c r="B1158" s="1255" t="s">
        <v>2095</v>
      </c>
      <c r="C1158" s="1115" t="s">
        <v>5</v>
      </c>
      <c r="D1158" s="1115">
        <v>1</v>
      </c>
      <c r="E1158" s="1101"/>
      <c r="F1158" s="1101"/>
    </row>
    <row r="1159" spans="1:6" ht="13.5" customHeight="1">
      <c r="A1159" s="1097"/>
      <c r="B1159" s="1255" t="s">
        <v>2096</v>
      </c>
      <c r="C1159" s="1115" t="s">
        <v>5</v>
      </c>
      <c r="D1159" s="1115">
        <v>1</v>
      </c>
      <c r="E1159" s="1101"/>
      <c r="F1159" s="1101"/>
    </row>
    <row r="1160" spans="1:6" ht="13.5" customHeight="1">
      <c r="A1160" s="1097"/>
      <c r="B1160" s="1255" t="s">
        <v>2097</v>
      </c>
      <c r="C1160" s="1115" t="s">
        <v>5</v>
      </c>
      <c r="D1160" s="1115">
        <v>1</v>
      </c>
      <c r="E1160" s="1101"/>
      <c r="F1160" s="1101"/>
    </row>
    <row r="1161" spans="1:6" ht="13.5" customHeight="1">
      <c r="A1161" s="1097"/>
      <c r="B1161" s="1255" t="s">
        <v>2098</v>
      </c>
      <c r="C1161" s="1115" t="s">
        <v>5</v>
      </c>
      <c r="D1161" s="1115">
        <v>2</v>
      </c>
      <c r="E1161" s="1101"/>
      <c r="F1161" s="1101"/>
    </row>
    <row r="1162" spans="1:6" ht="13.5" customHeight="1">
      <c r="A1162" s="1097"/>
      <c r="B1162" s="1255" t="s">
        <v>2099</v>
      </c>
      <c r="C1162" s="1115" t="s">
        <v>5</v>
      </c>
      <c r="D1162" s="1115">
        <v>1</v>
      </c>
      <c r="E1162" s="1101"/>
      <c r="F1162" s="1101"/>
    </row>
    <row r="1163" spans="1:6" ht="13.5" customHeight="1">
      <c r="A1163" s="1097"/>
      <c r="B1163" s="1256"/>
      <c r="C1163" s="1252"/>
      <c r="D1163" s="1252"/>
      <c r="E1163" s="1101"/>
      <c r="F1163" s="1101"/>
    </row>
    <row r="1164" spans="1:6" ht="13.5" customHeight="1">
      <c r="A1164" s="1097"/>
      <c r="B1164" s="1117" t="s">
        <v>2100</v>
      </c>
      <c r="C1164" s="1099" t="s">
        <v>183</v>
      </c>
      <c r="D1164" s="1100">
        <v>2</v>
      </c>
      <c r="E1164" s="1101"/>
      <c r="F1164" s="1101">
        <f>D1164*E1164</f>
        <v>0</v>
      </c>
    </row>
    <row r="1165" spans="1:6" ht="13.5" customHeight="1">
      <c r="A1165" s="1097"/>
      <c r="B1165" s="1108"/>
      <c r="C1165" s="1099"/>
      <c r="D1165" s="1100"/>
      <c r="E1165" s="1101"/>
      <c r="F1165" s="1101"/>
    </row>
    <row r="1166" spans="1:6" ht="140.25" customHeight="1">
      <c r="A1166" s="1097" t="s">
        <v>2513</v>
      </c>
      <c r="B1166" s="1118" t="s">
        <v>2102</v>
      </c>
      <c r="C1166" s="1099"/>
      <c r="D1166" s="1100"/>
      <c r="E1166" s="1101"/>
      <c r="F1166" s="1101"/>
    </row>
    <row r="1167" spans="1:6" ht="13.5" customHeight="1">
      <c r="A1167" s="1097"/>
      <c r="B1167" s="1118"/>
      <c r="C1167" s="1099"/>
      <c r="D1167" s="1100"/>
      <c r="E1167" s="1101"/>
      <c r="F1167" s="1101"/>
    </row>
    <row r="1168" spans="1:6" ht="13.5" customHeight="1">
      <c r="A1168" s="1097"/>
      <c r="B1168" s="1118" t="s">
        <v>2514</v>
      </c>
      <c r="C1168" s="1099" t="s">
        <v>5</v>
      </c>
      <c r="D1168" s="1100">
        <v>4</v>
      </c>
      <c r="E1168" s="1101"/>
      <c r="F1168" s="1101">
        <f>D1168*E1168</f>
        <v>0</v>
      </c>
    </row>
    <row r="1169" spans="1:6" ht="13.5" customHeight="1">
      <c r="A1169" s="1097"/>
      <c r="B1169" s="1108"/>
      <c r="C1169" s="1099"/>
      <c r="D1169" s="1100"/>
      <c r="E1169" s="1101"/>
      <c r="F1169" s="1101"/>
    </row>
    <row r="1170" spans="1:6" ht="46.5" customHeight="1">
      <c r="A1170" s="1097" t="s">
        <v>2515</v>
      </c>
      <c r="B1170" s="1078" t="s">
        <v>2105</v>
      </c>
      <c r="C1170" s="1099"/>
      <c r="D1170" s="1100"/>
      <c r="E1170" s="1101"/>
      <c r="F1170" s="1101"/>
    </row>
    <row r="1171" spans="1:6" ht="13.5" customHeight="1">
      <c r="A1171" s="1097"/>
      <c r="B1171" s="1119" t="s">
        <v>2106</v>
      </c>
      <c r="C1171" s="1099"/>
      <c r="D1171" s="1100"/>
      <c r="E1171" s="1101"/>
      <c r="F1171" s="1101"/>
    </row>
    <row r="1172" spans="1:6" ht="13.5" customHeight="1">
      <c r="A1172" s="1097"/>
      <c r="B1172" s="1119" t="s">
        <v>2516</v>
      </c>
      <c r="C1172" s="1099" t="s">
        <v>5</v>
      </c>
      <c r="D1172" s="1100">
        <v>2</v>
      </c>
      <c r="E1172" s="1101"/>
      <c r="F1172" s="1101">
        <f>D1172*E1172</f>
        <v>0</v>
      </c>
    </row>
    <row r="1173" spans="1:6" ht="13.5" customHeight="1">
      <c r="A1173" s="1097"/>
      <c r="B1173" s="1119"/>
      <c r="C1173" s="1099"/>
      <c r="D1173" s="1100"/>
      <c r="E1173" s="1101"/>
      <c r="F1173" s="1101"/>
    </row>
    <row r="1174" spans="1:6" ht="26.25" customHeight="1">
      <c r="A1174" s="1097" t="s">
        <v>2517</v>
      </c>
      <c r="B1174" s="1104" t="s">
        <v>2132</v>
      </c>
      <c r="C1174" s="1131"/>
      <c r="E1174" s="1130"/>
      <c r="F1174" s="1101"/>
    </row>
    <row r="1175" spans="1:6" ht="13.5" customHeight="1">
      <c r="A1175" s="1132"/>
      <c r="B1175" s="1104" t="s">
        <v>2133</v>
      </c>
      <c r="C1175" s="1131" t="s">
        <v>5</v>
      </c>
      <c r="D1175" s="1088">
        <v>1</v>
      </c>
      <c r="E1175" s="1101"/>
      <c r="F1175" s="1101">
        <f>D1175*E1175</f>
        <v>0</v>
      </c>
    </row>
    <row r="1176" spans="1:6" ht="13.5" customHeight="1">
      <c r="A1176" s="1132"/>
      <c r="B1176" s="1133"/>
      <c r="C1176" s="1130"/>
      <c r="D1176" s="1130"/>
      <c r="E1176" s="1101"/>
      <c r="F1176" s="1101"/>
    </row>
    <row r="1177" spans="1:6" ht="24" customHeight="1">
      <c r="A1177" s="1097" t="s">
        <v>2518</v>
      </c>
      <c r="B1177" s="1104" t="s">
        <v>2135</v>
      </c>
      <c r="C1177" s="1131"/>
      <c r="E1177" s="1101"/>
      <c r="F1177" s="1101"/>
    </row>
    <row r="1178" spans="1:6" ht="13.5" customHeight="1">
      <c r="A1178" s="1132"/>
      <c r="B1178" s="1104" t="s">
        <v>2133</v>
      </c>
      <c r="C1178" s="1131" t="s">
        <v>5</v>
      </c>
      <c r="D1178" s="1088">
        <v>1</v>
      </c>
      <c r="E1178" s="1101"/>
      <c r="F1178" s="1101">
        <f>D1178*E1178</f>
        <v>0</v>
      </c>
    </row>
    <row r="1179" spans="1:6" ht="13.5" customHeight="1">
      <c r="A1179" s="1134"/>
      <c r="B1179" s="1104"/>
      <c r="C1179" s="1135"/>
      <c r="D1179" s="1136"/>
      <c r="E1179" s="1101"/>
      <c r="F1179" s="1101"/>
    </row>
    <row r="1180" spans="1:6" ht="57" customHeight="1">
      <c r="A1180" s="1097" t="s">
        <v>2519</v>
      </c>
      <c r="B1180" s="1137" t="s">
        <v>2137</v>
      </c>
      <c r="C1180" s="1131"/>
      <c r="E1180" s="1101"/>
      <c r="F1180" s="1101"/>
    </row>
    <row r="1181" spans="1:6" ht="13.5" customHeight="1">
      <c r="A1181" s="1132"/>
      <c r="B1181" s="1138" t="s">
        <v>2138</v>
      </c>
      <c r="C1181" s="1131" t="s">
        <v>5</v>
      </c>
      <c r="D1181" s="1088">
        <v>2</v>
      </c>
      <c r="E1181" s="1101"/>
      <c r="F1181" s="1101">
        <f>D1181*E1181</f>
        <v>0</v>
      </c>
    </row>
    <row r="1182" spans="1:6" ht="13.5" customHeight="1">
      <c r="A1182" s="1134"/>
      <c r="B1182" s="1138"/>
      <c r="C1182" s="1135"/>
      <c r="D1182" s="1136"/>
      <c r="E1182" s="1101"/>
      <c r="F1182" s="1101"/>
    </row>
    <row r="1183" spans="1:6" ht="46.5" customHeight="1">
      <c r="A1183" s="1097" t="s">
        <v>2520</v>
      </c>
      <c r="B1183" s="1137" t="s">
        <v>2140</v>
      </c>
      <c r="C1183" s="1131"/>
      <c r="E1183" s="1101"/>
      <c r="F1183" s="1101"/>
    </row>
    <row r="1184" spans="1:6" ht="13.5" customHeight="1">
      <c r="A1184" s="1132"/>
      <c r="B1184" s="1138" t="s">
        <v>2141</v>
      </c>
      <c r="C1184" s="1131" t="s">
        <v>5</v>
      </c>
      <c r="D1184" s="1088">
        <v>1</v>
      </c>
      <c r="E1184" s="1101"/>
      <c r="F1184" s="1101">
        <f>D1184*E1184</f>
        <v>0</v>
      </c>
    </row>
    <row r="1185" spans="1:6" ht="13.5" customHeight="1">
      <c r="A1185" s="1134"/>
      <c r="B1185" s="1138"/>
      <c r="C1185" s="1135"/>
      <c r="D1185" s="1136"/>
      <c r="E1185" s="1101"/>
      <c r="F1185" s="1101"/>
    </row>
    <row r="1186" spans="1:6" ht="91.5" customHeight="1">
      <c r="A1186" s="1097" t="s">
        <v>2521</v>
      </c>
      <c r="B1186" s="1137" t="s">
        <v>2143</v>
      </c>
      <c r="C1186" s="1130"/>
      <c r="D1186" s="1130"/>
      <c r="E1186" s="1101"/>
      <c r="F1186" s="1101"/>
    </row>
    <row r="1187" spans="1:6" ht="13.5" customHeight="1">
      <c r="A1187" s="1132"/>
      <c r="B1187" s="1138" t="s">
        <v>2144</v>
      </c>
      <c r="C1187" s="1131"/>
      <c r="D1187" s="1130"/>
      <c r="E1187" s="1130"/>
      <c r="F1187" s="1101"/>
    </row>
    <row r="1188" spans="1:6" ht="13.5" customHeight="1">
      <c r="A1188" s="1132"/>
      <c r="B1188" s="1139" t="s">
        <v>2164</v>
      </c>
      <c r="C1188" s="1131" t="s">
        <v>5</v>
      </c>
      <c r="D1188" s="1088">
        <v>1</v>
      </c>
      <c r="E1188" s="1130"/>
      <c r="F1188" s="1101">
        <f>D1188*E1188</f>
        <v>0</v>
      </c>
    </row>
    <row r="1189" spans="1:6" ht="13.5" customHeight="1">
      <c r="A1189" s="1132"/>
      <c r="B1189" s="1139" t="s">
        <v>2146</v>
      </c>
      <c r="C1189" s="1131" t="s">
        <v>5</v>
      </c>
      <c r="D1189" s="1088">
        <v>1</v>
      </c>
      <c r="E1189" s="1130"/>
      <c r="F1189" s="1101">
        <f>D1189*E1189</f>
        <v>0</v>
      </c>
    </row>
    <row r="1190" spans="1:6" ht="13.5" customHeight="1">
      <c r="A1190" s="1132"/>
      <c r="B1190" s="1139" t="s">
        <v>2147</v>
      </c>
      <c r="C1190" s="1131" t="s">
        <v>5</v>
      </c>
      <c r="D1190" s="1088">
        <v>1</v>
      </c>
      <c r="E1190" s="1101"/>
      <c r="F1190" s="1101">
        <f>D1190*E1190</f>
        <v>0</v>
      </c>
    </row>
    <row r="1191" spans="1:6" ht="13.5" customHeight="1">
      <c r="A1191" s="1134"/>
      <c r="B1191" s="1139"/>
      <c r="C1191" s="1135"/>
      <c r="D1191" s="1136"/>
      <c r="E1191" s="1101"/>
      <c r="F1191" s="1101"/>
    </row>
    <row r="1192" spans="1:6" ht="24.75" customHeight="1">
      <c r="A1192" s="1134"/>
      <c r="B1192" s="1140" t="s">
        <v>2148</v>
      </c>
      <c r="C1192" s="1135"/>
      <c r="D1192" s="1136"/>
      <c r="E1192" s="1101"/>
      <c r="F1192" s="1101"/>
    </row>
    <row r="1193" spans="1:6" ht="13.5" customHeight="1">
      <c r="A1193" s="1134"/>
      <c r="B1193" s="1139"/>
      <c r="C1193" s="1126"/>
      <c r="D1193" s="1126"/>
      <c r="E1193" s="1101"/>
      <c r="F1193" s="1101"/>
    </row>
    <row r="1194" spans="1:6" ht="50">
      <c r="A1194" s="1097" t="s">
        <v>2522</v>
      </c>
      <c r="B1194" s="1257" t="s">
        <v>2523</v>
      </c>
      <c r="C1194" s="1258"/>
      <c r="D1194" s="1258"/>
      <c r="E1194" s="1101"/>
      <c r="F1194" s="1101"/>
    </row>
    <row r="1195" spans="1:6" ht="13.5" customHeight="1">
      <c r="A1195" s="1132"/>
      <c r="B1195" s="1253"/>
      <c r="C1195" s="1258" t="s">
        <v>5</v>
      </c>
      <c r="D1195" s="1258">
        <v>1</v>
      </c>
      <c r="E1195" s="1101"/>
      <c r="F1195" s="1101">
        <f>D1195*E1195</f>
        <v>0</v>
      </c>
    </row>
    <row r="1196" spans="1:6" ht="13.5" customHeight="1">
      <c r="A1196" s="1134"/>
      <c r="B1196" s="1142"/>
      <c r="C1196" s="1126"/>
      <c r="D1196" s="1126"/>
      <c r="E1196" s="1101"/>
      <c r="F1196" s="1101"/>
    </row>
    <row r="1197" spans="1:6" ht="23">
      <c r="A1197" s="1097" t="s">
        <v>2524</v>
      </c>
      <c r="B1197" s="1077" t="s">
        <v>2152</v>
      </c>
      <c r="C1197" s="1130"/>
      <c r="D1197" s="1130"/>
      <c r="E1197" s="1101"/>
      <c r="F1197" s="1101"/>
    </row>
    <row r="1198" spans="1:6" ht="13.5" customHeight="1">
      <c r="A1198" s="1132"/>
      <c r="B1198" s="1141" t="s">
        <v>2164</v>
      </c>
      <c r="C1198" s="1131" t="s">
        <v>5</v>
      </c>
      <c r="D1198" s="1088">
        <v>2</v>
      </c>
      <c r="E1198" s="1101"/>
      <c r="F1198" s="1101"/>
    </row>
    <row r="1199" spans="1:6" ht="13.5" customHeight="1">
      <c r="A1199" s="1132"/>
      <c r="B1199" s="1141" t="s">
        <v>2146</v>
      </c>
      <c r="C1199" s="1131" t="s">
        <v>5</v>
      </c>
      <c r="D1199" s="1088">
        <v>2</v>
      </c>
      <c r="E1199" s="1101"/>
      <c r="F1199" s="1101">
        <f>D1199*E1199</f>
        <v>0</v>
      </c>
    </row>
    <row r="1200" spans="1:6" ht="13.5" customHeight="1">
      <c r="A1200" s="1132"/>
      <c r="B1200" s="1141" t="s">
        <v>2147</v>
      </c>
      <c r="C1200" s="1131" t="s">
        <v>5</v>
      </c>
      <c r="D1200" s="1088">
        <v>2</v>
      </c>
      <c r="E1200" s="1101"/>
      <c r="F1200" s="1101">
        <f>D1200*E1200</f>
        <v>0</v>
      </c>
    </row>
    <row r="1201" spans="1:6" ht="12.75" customHeight="1">
      <c r="A1201" s="1077"/>
      <c r="B1201" s="1143"/>
      <c r="C1201" s="1135"/>
      <c r="D1201" s="1126"/>
      <c r="E1201" s="1101"/>
      <c r="F1201" s="1101"/>
    </row>
    <row r="1202" spans="1:6" ht="69" customHeight="1">
      <c r="A1202" s="1097" t="s">
        <v>2525</v>
      </c>
      <c r="B1202" s="1077" t="s">
        <v>2154</v>
      </c>
      <c r="C1202" s="1130"/>
      <c r="D1202" s="1130"/>
      <c r="E1202" s="1101"/>
      <c r="F1202" s="1101"/>
    </row>
    <row r="1203" spans="1:6" ht="13.5" customHeight="1">
      <c r="A1203" s="1132"/>
      <c r="B1203" s="1144"/>
      <c r="C1203" s="1145" t="s">
        <v>2155</v>
      </c>
      <c r="D1203" s="1088">
        <v>4</v>
      </c>
      <c r="E1203" s="1101"/>
      <c r="F1203" s="1101">
        <f>D1203*E1203</f>
        <v>0</v>
      </c>
    </row>
    <row r="1204" spans="1:6" ht="13.5" customHeight="1">
      <c r="A1204" s="1146"/>
      <c r="B1204" s="1142"/>
      <c r="C1204" s="1126"/>
      <c r="D1204" s="1126"/>
      <c r="E1204" s="1101"/>
      <c r="F1204" s="1101"/>
    </row>
    <row r="1205" spans="1:6" ht="43.5">
      <c r="A1205" s="1097" t="s">
        <v>2526</v>
      </c>
      <c r="B1205" s="1147" t="s">
        <v>2157</v>
      </c>
      <c r="C1205" s="1130"/>
      <c r="D1205" s="1130"/>
      <c r="E1205" s="1101"/>
      <c r="F1205" s="1101"/>
    </row>
    <row r="1206" spans="1:6" ht="13.5" customHeight="1">
      <c r="A1206" s="1132"/>
      <c r="B1206" s="1148" t="s">
        <v>2144</v>
      </c>
      <c r="C1206" s="1131"/>
      <c r="D1206" s="1130"/>
      <c r="E1206" s="1101"/>
      <c r="F1206" s="1101"/>
    </row>
    <row r="1207" spans="1:6" ht="13.5" customHeight="1">
      <c r="A1207" s="1132"/>
      <c r="B1207" s="1141" t="s">
        <v>2164</v>
      </c>
      <c r="C1207" s="1131" t="s">
        <v>5</v>
      </c>
      <c r="D1207" s="1088">
        <v>2</v>
      </c>
      <c r="E1207" s="1101"/>
      <c r="F1207" s="1101">
        <f>D1207*E1207</f>
        <v>0</v>
      </c>
    </row>
    <row r="1208" spans="1:6" ht="13.5" customHeight="1">
      <c r="A1208" s="1134"/>
      <c r="B1208" s="1149"/>
      <c r="C1208" s="1126"/>
      <c r="D1208" s="1126"/>
      <c r="E1208" s="1101"/>
      <c r="F1208" s="1101"/>
    </row>
    <row r="1209" spans="1:6" ht="58">
      <c r="A1209" s="1097" t="s">
        <v>2527</v>
      </c>
      <c r="B1209" s="1147" t="s">
        <v>2443</v>
      </c>
      <c r="C1209" s="1152"/>
      <c r="D1209" s="1152"/>
      <c r="E1209" s="1101"/>
      <c r="F1209" s="1101"/>
    </row>
    <row r="1210" spans="1:6" ht="13.5" customHeight="1">
      <c r="A1210" s="1132"/>
      <c r="B1210" s="1141" t="s">
        <v>2164</v>
      </c>
      <c r="C1210" s="1131" t="s">
        <v>5</v>
      </c>
      <c r="D1210" s="1088">
        <v>2</v>
      </c>
      <c r="E1210" s="1101"/>
      <c r="F1210" s="1101">
        <f>D1210*E1210</f>
        <v>0</v>
      </c>
    </row>
    <row r="1211" spans="1:6" ht="13.5" customHeight="1">
      <c r="A1211" s="1134"/>
      <c r="B1211" s="1142"/>
      <c r="C1211" s="1126"/>
      <c r="D1211" s="1126"/>
      <c r="E1211" s="1101"/>
      <c r="F1211" s="1101"/>
    </row>
    <row r="1212" spans="1:6" ht="47.25" customHeight="1">
      <c r="A1212" s="1097" t="s">
        <v>2528</v>
      </c>
      <c r="B1212" s="1150" t="s">
        <v>2163</v>
      </c>
      <c r="C1212" s="1152"/>
      <c r="D1212" s="1152"/>
      <c r="E1212" s="1101"/>
      <c r="F1212" s="1101"/>
    </row>
    <row r="1213" spans="1:6" ht="13.5" customHeight="1">
      <c r="A1213" s="1132"/>
      <c r="B1213" s="1141" t="s">
        <v>2164</v>
      </c>
      <c r="C1213" s="1131" t="s">
        <v>5</v>
      </c>
      <c r="D1213" s="1088">
        <v>1</v>
      </c>
      <c r="E1213" s="1101"/>
      <c r="F1213" s="1101">
        <f>D1213*E1213</f>
        <v>0</v>
      </c>
    </row>
    <row r="1214" spans="1:6" ht="13.5" customHeight="1">
      <c r="A1214" s="1134"/>
      <c r="B1214" s="1142"/>
      <c r="C1214" s="1126"/>
      <c r="D1214" s="1126"/>
      <c r="E1214" s="1101"/>
      <c r="F1214" s="1101"/>
    </row>
    <row r="1215" spans="1:6" ht="24" customHeight="1">
      <c r="A1215" s="1097" t="s">
        <v>2529</v>
      </c>
      <c r="B1215" s="1077" t="s">
        <v>2166</v>
      </c>
      <c r="D1215" s="1153"/>
      <c r="E1215" s="1101"/>
      <c r="F1215" s="1101"/>
    </row>
    <row r="1216" spans="1:6" ht="23.25" customHeight="1">
      <c r="A1216" s="1132"/>
      <c r="B1216" s="1151" t="s">
        <v>2530</v>
      </c>
      <c r="C1216" s="1088" t="s">
        <v>5</v>
      </c>
      <c r="D1216" s="1088">
        <v>1</v>
      </c>
      <c r="E1216" s="1101"/>
      <c r="F1216" s="1101">
        <f>D1216*E1216</f>
        <v>0</v>
      </c>
    </row>
    <row r="1217" spans="1:6" ht="13.5" customHeight="1">
      <c r="A1217" s="1132"/>
      <c r="B1217" s="1151" t="s">
        <v>2168</v>
      </c>
      <c r="C1217" s="1088" t="s">
        <v>5</v>
      </c>
      <c r="D1217" s="1088">
        <v>1</v>
      </c>
      <c r="E1217" s="1101"/>
      <c r="F1217" s="1101">
        <f>D1217*E1217</f>
        <v>0</v>
      </c>
    </row>
    <row r="1218" spans="1:6" ht="13.5" customHeight="1">
      <c r="A1218" s="1132"/>
      <c r="B1218" s="1154" t="s">
        <v>2169</v>
      </c>
      <c r="C1218" s="1088" t="s">
        <v>5</v>
      </c>
      <c r="D1218" s="1088">
        <v>1</v>
      </c>
      <c r="E1218" s="1101"/>
      <c r="F1218" s="1101">
        <f>D1218*E1218</f>
        <v>0</v>
      </c>
    </row>
    <row r="1219" spans="1:6" ht="13.5" customHeight="1">
      <c r="A1219" s="1132"/>
      <c r="B1219" s="1154" t="s">
        <v>2170</v>
      </c>
      <c r="C1219" s="1088" t="s">
        <v>5</v>
      </c>
      <c r="D1219" s="1088">
        <v>1</v>
      </c>
      <c r="E1219" s="1101"/>
      <c r="F1219" s="1101">
        <f>D1219*E1219</f>
        <v>0</v>
      </c>
    </row>
    <row r="1220" spans="1:6" ht="13.5" customHeight="1">
      <c r="A1220" s="1132"/>
      <c r="B1220" s="1154"/>
      <c r="E1220" s="1101"/>
      <c r="F1220" s="1101"/>
    </row>
    <row r="1221" spans="1:6" ht="196.5" customHeight="1">
      <c r="A1221" s="1097" t="s">
        <v>2531</v>
      </c>
      <c r="B1221" s="1077" t="s">
        <v>2172</v>
      </c>
      <c r="C1221" s="1130"/>
      <c r="D1221" s="1130"/>
      <c r="E1221" s="1101"/>
      <c r="F1221" s="1101"/>
    </row>
    <row r="1222" spans="1:6" ht="15" customHeight="1">
      <c r="A1222" s="1132"/>
      <c r="B1222" s="1155" t="s">
        <v>2164</v>
      </c>
      <c r="C1222" s="1156" t="s">
        <v>1579</v>
      </c>
      <c r="D1222" s="1088">
        <v>126</v>
      </c>
      <c r="E1222" s="1101"/>
      <c r="F1222" s="1101">
        <f>D1222*E1222</f>
        <v>0</v>
      </c>
    </row>
    <row r="1223" spans="1:6" ht="15" customHeight="1">
      <c r="A1223" s="1132"/>
      <c r="B1223" s="1155" t="s">
        <v>2146</v>
      </c>
      <c r="C1223" s="1156" t="s">
        <v>1579</v>
      </c>
      <c r="D1223" s="1088">
        <v>30</v>
      </c>
      <c r="E1223" s="1101"/>
      <c r="F1223" s="1101">
        <f>D1223*E1223</f>
        <v>0</v>
      </c>
    </row>
    <row r="1224" spans="1:6" ht="15" customHeight="1">
      <c r="A1224" s="1132"/>
      <c r="B1224" s="1155" t="s">
        <v>2147</v>
      </c>
      <c r="C1224" s="1156" t="s">
        <v>1579</v>
      </c>
      <c r="D1224" s="1088">
        <v>18</v>
      </c>
      <c r="E1224" s="1101"/>
      <c r="F1224" s="1101">
        <f>D1224*E1224</f>
        <v>0</v>
      </c>
    </row>
    <row r="1225" spans="1:6" ht="24.75" customHeight="1">
      <c r="A1225" s="1132"/>
      <c r="B1225" s="1151" t="s">
        <v>2173</v>
      </c>
      <c r="C1225" s="1088" t="s">
        <v>2174</v>
      </c>
      <c r="D1225" s="1088">
        <v>20</v>
      </c>
      <c r="E1225" s="1101"/>
      <c r="F1225" s="1101">
        <f>D1225*E1225</f>
        <v>0</v>
      </c>
    </row>
    <row r="1226" spans="1:6" ht="15" customHeight="1">
      <c r="A1226" s="1134"/>
      <c r="B1226" s="1076"/>
      <c r="C1226" s="1126"/>
      <c r="D1226" s="1126"/>
      <c r="E1226" s="1101"/>
      <c r="F1226" s="1101"/>
    </row>
    <row r="1227" spans="1:6" ht="24.75" customHeight="1">
      <c r="A1227" s="1097" t="s">
        <v>2532</v>
      </c>
      <c r="B1227" s="1077" t="s">
        <v>2176</v>
      </c>
      <c r="D1227" s="1130"/>
      <c r="E1227" s="1101"/>
      <c r="F1227" s="1101"/>
    </row>
    <row r="1228" spans="1:6" ht="15" customHeight="1">
      <c r="A1228" s="1132"/>
      <c r="B1228" s="1155" t="s">
        <v>2164</v>
      </c>
      <c r="C1228" s="1088" t="s">
        <v>5</v>
      </c>
      <c r="D1228" s="1088">
        <v>36</v>
      </c>
      <c r="E1228" s="1101"/>
      <c r="F1228" s="1101">
        <f>D1228*E1228</f>
        <v>0</v>
      </c>
    </row>
    <row r="1229" spans="1:6" ht="15" customHeight="1">
      <c r="A1229" s="1132"/>
      <c r="B1229" s="1155" t="s">
        <v>2146</v>
      </c>
      <c r="C1229" s="1088" t="s">
        <v>5</v>
      </c>
      <c r="D1229" s="1088">
        <v>14</v>
      </c>
      <c r="E1229" s="1101"/>
      <c r="F1229" s="1101">
        <f>D1229*E1229</f>
        <v>0</v>
      </c>
    </row>
    <row r="1230" spans="1:6" ht="15" customHeight="1">
      <c r="A1230" s="1134"/>
      <c r="B1230" s="1076"/>
      <c r="C1230" s="1126"/>
      <c r="E1230" s="1101"/>
      <c r="F1230" s="1101"/>
    </row>
    <row r="1231" spans="1:6" ht="126.75" customHeight="1">
      <c r="A1231" s="1097" t="s">
        <v>2533</v>
      </c>
      <c r="B1231" s="1137" t="s">
        <v>2178</v>
      </c>
      <c r="C1231" s="1130"/>
      <c r="D1231" s="1130"/>
      <c r="E1231" s="1101"/>
      <c r="F1231" s="1101"/>
    </row>
    <row r="1232" spans="1:6" ht="15" customHeight="1">
      <c r="A1232" s="1132"/>
      <c r="B1232" s="1157" t="s">
        <v>2164</v>
      </c>
      <c r="C1232" s="1156" t="s">
        <v>1579</v>
      </c>
      <c r="D1232" s="1088">
        <v>126</v>
      </c>
      <c r="E1232" s="1101"/>
      <c r="F1232" s="1101">
        <f>D1232*E1232</f>
        <v>0</v>
      </c>
    </row>
    <row r="1233" spans="1:6" ht="15" customHeight="1">
      <c r="A1233" s="1132"/>
      <c r="B1233" s="1157" t="s">
        <v>2146</v>
      </c>
      <c r="C1233" s="1156" t="s">
        <v>1579</v>
      </c>
      <c r="D1233" s="1088">
        <v>30</v>
      </c>
      <c r="E1233" s="1101"/>
      <c r="F1233" s="1101">
        <f>D1233*E1233</f>
        <v>0</v>
      </c>
    </row>
    <row r="1234" spans="1:6" ht="15" customHeight="1">
      <c r="A1234" s="1132"/>
      <c r="B1234" s="1157" t="s">
        <v>2147</v>
      </c>
      <c r="C1234" s="1156" t="s">
        <v>1579</v>
      </c>
      <c r="D1234" s="1088">
        <v>18</v>
      </c>
      <c r="E1234" s="1101"/>
      <c r="F1234" s="1101">
        <f>D1234*E1234</f>
        <v>0</v>
      </c>
    </row>
    <row r="1235" spans="1:6" ht="15" customHeight="1">
      <c r="A1235" s="1134"/>
      <c r="B1235" s="1157"/>
      <c r="C1235" s="1158"/>
      <c r="D1235" s="1159"/>
      <c r="E1235" s="1101"/>
      <c r="F1235" s="1101"/>
    </row>
    <row r="1236" spans="1:6" ht="47.25" customHeight="1">
      <c r="A1236" s="1097" t="s">
        <v>2534</v>
      </c>
      <c r="B1236" s="1137" t="s">
        <v>2180</v>
      </c>
      <c r="C1236" s="1156"/>
      <c r="E1236" s="1101"/>
      <c r="F1236" s="1101"/>
    </row>
    <row r="1237" spans="1:6" ht="15" customHeight="1">
      <c r="A1237" s="1132"/>
      <c r="B1237" s="1160" t="s">
        <v>2181</v>
      </c>
      <c r="C1237" s="1088" t="s">
        <v>1579</v>
      </c>
      <c r="D1237" s="1088">
        <v>18</v>
      </c>
      <c r="E1237" s="1101"/>
      <c r="F1237" s="1101">
        <f>D1237*E1237</f>
        <v>0</v>
      </c>
    </row>
    <row r="1238" spans="1:6" ht="15" customHeight="1">
      <c r="A1238" s="1134"/>
      <c r="B1238" s="1078"/>
      <c r="C1238" s="1161"/>
      <c r="D1238" s="1161"/>
      <c r="E1238" s="1101"/>
      <c r="F1238" s="1101"/>
    </row>
    <row r="1239" spans="1:6" ht="81" customHeight="1">
      <c r="A1239" s="1097" t="s">
        <v>2535</v>
      </c>
      <c r="B1239" s="1137" t="s">
        <v>2183</v>
      </c>
      <c r="C1239" s="1130"/>
      <c r="D1239" s="1130"/>
      <c r="E1239" s="1101"/>
      <c r="F1239" s="1101"/>
    </row>
    <row r="1240" spans="1:6" ht="15" customHeight="1">
      <c r="A1240" s="1132"/>
      <c r="B1240" s="1160" t="s">
        <v>2184</v>
      </c>
      <c r="C1240" s="1088" t="s">
        <v>1579</v>
      </c>
      <c r="D1240" s="1088">
        <v>18</v>
      </c>
      <c r="E1240" s="1101"/>
      <c r="F1240" s="1101">
        <f>D1240*E1240</f>
        <v>0</v>
      </c>
    </row>
    <row r="1241" spans="1:6" ht="15" customHeight="1">
      <c r="A1241" s="1134"/>
      <c r="B1241" s="1078"/>
      <c r="C1241" s="1126"/>
      <c r="D1241" s="1126"/>
      <c r="E1241" s="1101"/>
      <c r="F1241" s="1101"/>
    </row>
    <row r="1242" spans="1:6" ht="24.75" customHeight="1">
      <c r="A1242" s="1097" t="s">
        <v>2536</v>
      </c>
      <c r="B1242" s="1137" t="s">
        <v>2186</v>
      </c>
      <c r="C1242" s="1130"/>
      <c r="D1242" s="1130"/>
      <c r="E1242" s="1101"/>
      <c r="F1242" s="1101"/>
    </row>
    <row r="1243" spans="1:6">
      <c r="A1243" s="1132"/>
      <c r="B1243" s="1078"/>
      <c r="C1243" s="1088" t="s">
        <v>5</v>
      </c>
      <c r="D1243" s="1088">
        <v>1</v>
      </c>
      <c r="E1243" s="1101"/>
      <c r="F1243" s="1101">
        <f>D1243*E1243</f>
        <v>0</v>
      </c>
    </row>
    <row r="1244" spans="1:6" ht="15" customHeight="1">
      <c r="A1244" s="1134"/>
      <c r="B1244" s="1078"/>
      <c r="C1244" s="1159"/>
      <c r="D1244" s="1159"/>
      <c r="E1244" s="1101"/>
      <c r="F1244" s="1101"/>
    </row>
    <row r="1245" spans="1:6" ht="57.75" customHeight="1">
      <c r="A1245" s="1097" t="s">
        <v>2537</v>
      </c>
      <c r="B1245" s="1137" t="s">
        <v>2188</v>
      </c>
      <c r="D1245" s="1153"/>
      <c r="E1245" s="1101"/>
      <c r="F1245" s="1101"/>
    </row>
    <row r="1246" spans="1:6" ht="13.5" customHeight="1">
      <c r="A1246" s="1077"/>
      <c r="B1246" s="1137"/>
      <c r="C1246" s="1088" t="s">
        <v>7</v>
      </c>
      <c r="D1246" s="1153">
        <v>160</v>
      </c>
      <c r="E1246" s="1101"/>
      <c r="F1246" s="1101">
        <f>D1246*E1246</f>
        <v>0</v>
      </c>
    </row>
    <row r="1247" spans="1:6" ht="13.5" customHeight="1">
      <c r="A1247" s="1134"/>
      <c r="B1247" s="1107"/>
      <c r="C1247" s="1126"/>
      <c r="D1247" s="1126"/>
      <c r="E1247" s="1101"/>
      <c r="F1247" s="1101"/>
    </row>
    <row r="1248" spans="1:6" ht="23">
      <c r="A1248" s="1097" t="s">
        <v>2538</v>
      </c>
      <c r="B1248" s="1137" t="s">
        <v>2190</v>
      </c>
      <c r="D1248" s="1153"/>
      <c r="E1248" s="1101"/>
      <c r="F1248" s="1101"/>
    </row>
    <row r="1249" spans="1:6">
      <c r="A1249" s="1077"/>
      <c r="B1249" s="1139" t="s">
        <v>2191</v>
      </c>
      <c r="C1249" s="1088" t="s">
        <v>5</v>
      </c>
      <c r="D1249" s="1088">
        <v>2</v>
      </c>
      <c r="E1249" s="1101"/>
      <c r="F1249" s="1101">
        <f>D1249*E1249</f>
        <v>0</v>
      </c>
    </row>
    <row r="1250" spans="1:6">
      <c r="A1250" s="1077"/>
      <c r="B1250" s="1137"/>
      <c r="E1250" s="1101"/>
      <c r="F1250" s="1101"/>
    </row>
    <row r="1251" spans="1:6" ht="24" customHeight="1">
      <c r="A1251" s="1097" t="s">
        <v>2539</v>
      </c>
      <c r="B1251" s="1137" t="s">
        <v>2193</v>
      </c>
      <c r="E1251" s="1101"/>
      <c r="F1251" s="1101"/>
    </row>
    <row r="1252" spans="1:6">
      <c r="A1252" s="1077"/>
      <c r="B1252" s="1139" t="s">
        <v>2194</v>
      </c>
      <c r="C1252" s="1088" t="s">
        <v>5</v>
      </c>
      <c r="D1252" s="1088">
        <v>5</v>
      </c>
      <c r="E1252" s="1101"/>
      <c r="F1252" s="1101">
        <f>D1252*E1252</f>
        <v>0</v>
      </c>
    </row>
    <row r="1253" spans="1:6">
      <c r="A1253" s="1151"/>
      <c r="B1253" s="1122"/>
      <c r="D1253" s="1163"/>
      <c r="E1253" s="1101"/>
      <c r="F1253" s="1101"/>
    </row>
    <row r="1254" spans="1:6" ht="46.5" customHeight="1">
      <c r="A1254" s="1097" t="s">
        <v>2540</v>
      </c>
      <c r="B1254" s="1137" t="s">
        <v>2196</v>
      </c>
      <c r="C1254" s="1164"/>
      <c r="D1254" s="1164"/>
      <c r="E1254" s="1101"/>
      <c r="F1254" s="1101"/>
    </row>
    <row r="1255" spans="1:6">
      <c r="A1255" s="1165"/>
      <c r="B1255" s="1166"/>
      <c r="C1255" s="1088" t="s">
        <v>2155</v>
      </c>
      <c r="D1255" s="1088">
        <v>1</v>
      </c>
      <c r="E1255" s="1101"/>
      <c r="F1255" s="1101">
        <f>D1255*E1255</f>
        <v>0</v>
      </c>
    </row>
    <row r="1256" spans="1:6">
      <c r="A1256" s="1165"/>
      <c r="B1256" s="1166"/>
      <c r="E1256" s="1101"/>
      <c r="F1256" s="1101"/>
    </row>
    <row r="1257" spans="1:6" ht="43.5">
      <c r="A1257" s="1097" t="s">
        <v>2541</v>
      </c>
      <c r="B1257" s="1167" t="s">
        <v>2198</v>
      </c>
      <c r="C1257" s="1168"/>
      <c r="D1257" s="1169"/>
      <c r="E1257" s="1094"/>
      <c r="F1257" s="1170"/>
    </row>
    <row r="1258" spans="1:6" ht="14.5">
      <c r="A1258" s="1171"/>
      <c r="B1258" s="1141">
        <v>160</v>
      </c>
      <c r="C1258" s="1168" t="s">
        <v>1579</v>
      </c>
      <c r="D1258" s="1172">
        <v>10</v>
      </c>
      <c r="E1258" s="1094"/>
      <c r="F1258" s="1101">
        <f>D1258*E1258</f>
        <v>0</v>
      </c>
    </row>
    <row r="1259" spans="1:6" ht="14.5">
      <c r="A1259" s="1171"/>
      <c r="B1259" s="1141"/>
      <c r="C1259" s="1168"/>
      <c r="D1259" s="1172"/>
      <c r="E1259" s="1094"/>
      <c r="F1259" s="1173"/>
    </row>
    <row r="1260" spans="1:6" ht="43.5">
      <c r="A1260" s="1097" t="s">
        <v>2542</v>
      </c>
      <c r="B1260" s="1174" t="s">
        <v>2200</v>
      </c>
      <c r="C1260" s="1168"/>
      <c r="D1260" s="1172"/>
      <c r="E1260" s="1094"/>
      <c r="F1260" s="1173"/>
    </row>
    <row r="1261" spans="1:6" ht="14.5">
      <c r="A1261" s="1171"/>
      <c r="B1261" s="1175" t="s">
        <v>2543</v>
      </c>
      <c r="C1261" s="1168" t="s">
        <v>1579</v>
      </c>
      <c r="D1261" s="1172">
        <v>4</v>
      </c>
      <c r="E1261" s="1094"/>
      <c r="F1261" s="1101">
        <f>D1261*E1261</f>
        <v>0</v>
      </c>
    </row>
    <row r="1262" spans="1:6" ht="14.25" customHeight="1">
      <c r="A1262" s="1171"/>
      <c r="B1262" s="1141"/>
      <c r="C1262" s="1168"/>
      <c r="D1262" s="1172"/>
      <c r="E1262" s="1094"/>
      <c r="F1262" s="1173"/>
    </row>
    <row r="1263" spans="1:6" ht="23">
      <c r="A1263" s="1097" t="s">
        <v>2544</v>
      </c>
      <c r="B1263" s="1077" t="s">
        <v>2203</v>
      </c>
      <c r="C1263" s="1176"/>
      <c r="D1263" s="1176"/>
      <c r="E1263" s="1094"/>
      <c r="F1263" s="1170"/>
    </row>
    <row r="1264" spans="1:6">
      <c r="A1264" s="1171"/>
      <c r="B1264" s="1177"/>
      <c r="C1264" s="1145" t="s">
        <v>7</v>
      </c>
      <c r="D1264" s="1169">
        <v>25</v>
      </c>
      <c r="E1264" s="1094"/>
      <c r="F1264" s="1101">
        <f>D1264*E1264</f>
        <v>0</v>
      </c>
    </row>
    <row r="1265" spans="1:6" ht="13">
      <c r="A1265" s="1178"/>
      <c r="B1265" s="1177"/>
      <c r="C1265" s="1179"/>
      <c r="D1265" s="1169"/>
      <c r="E1265" s="1094"/>
      <c r="F1265" s="1180"/>
    </row>
    <row r="1266" spans="1:6" ht="57" customHeight="1">
      <c r="A1266" s="1097" t="s">
        <v>2545</v>
      </c>
      <c r="B1266" s="1077" t="s">
        <v>2188</v>
      </c>
      <c r="C1266" s="1145"/>
      <c r="D1266" s="1169"/>
      <c r="E1266" s="1094"/>
      <c r="F1266" s="1170"/>
    </row>
    <row r="1267" spans="1:6">
      <c r="A1267" s="1171"/>
      <c r="B1267" s="1177"/>
      <c r="C1267" s="1145" t="s">
        <v>7</v>
      </c>
      <c r="D1267" s="1169">
        <v>15</v>
      </c>
      <c r="E1267" s="1094"/>
      <c r="F1267" s="1101">
        <f>D1267*E1267</f>
        <v>0</v>
      </c>
    </row>
    <row r="1268" spans="1:6" ht="13">
      <c r="A1268" s="1181"/>
      <c r="C1268" s="1182"/>
      <c r="D1268" s="1169"/>
      <c r="E1268" s="1094"/>
      <c r="F1268" s="1180"/>
    </row>
    <row r="1269" spans="1:6" ht="34.5">
      <c r="A1269" s="1097" t="s">
        <v>2546</v>
      </c>
      <c r="B1269" s="1077" t="s">
        <v>2206</v>
      </c>
      <c r="C1269" s="1150"/>
      <c r="D1269" s="1150"/>
      <c r="E1269" s="1094"/>
      <c r="F1269" s="1170"/>
    </row>
    <row r="1270" spans="1:6" ht="23">
      <c r="A1270" s="1165"/>
      <c r="B1270" s="1183" t="s">
        <v>2207</v>
      </c>
      <c r="D1270" s="1169"/>
      <c r="E1270" s="1094"/>
      <c r="F1270" s="1170"/>
    </row>
    <row r="1271" spans="1:6" ht="34.5">
      <c r="A1271" s="1165"/>
      <c r="B1271" s="1183" t="s">
        <v>2208</v>
      </c>
      <c r="D1271" s="1169"/>
      <c r="E1271" s="1094"/>
      <c r="F1271" s="1170"/>
    </row>
    <row r="1272" spans="1:6" ht="23">
      <c r="A1272" s="1165"/>
      <c r="B1272" s="1183" t="s">
        <v>2209</v>
      </c>
      <c r="D1272" s="1169"/>
      <c r="E1272" s="1094"/>
      <c r="F1272" s="1170"/>
    </row>
    <row r="1273" spans="1:6" ht="23">
      <c r="A1273" s="1165"/>
      <c r="B1273" s="1183" t="s">
        <v>2210</v>
      </c>
      <c r="D1273" s="1169"/>
      <c r="E1273" s="1094"/>
      <c r="F1273" s="1170"/>
    </row>
    <row r="1274" spans="1:6" ht="23">
      <c r="A1274" s="1165"/>
      <c r="B1274" s="1183" t="s">
        <v>2211</v>
      </c>
      <c r="D1274" s="1169"/>
      <c r="E1274" s="1094"/>
      <c r="F1274" s="1170"/>
    </row>
    <row r="1275" spans="1:6" ht="23">
      <c r="A1275" s="1165"/>
      <c r="B1275" s="1183" t="s">
        <v>2212</v>
      </c>
      <c r="D1275" s="1169"/>
      <c r="E1275" s="1094"/>
      <c r="F1275" s="1170"/>
    </row>
    <row r="1276" spans="1:6">
      <c r="A1276" s="1165"/>
      <c r="B1276" s="1150" t="s">
        <v>2213</v>
      </c>
      <c r="D1276" s="1169"/>
      <c r="E1276" s="1094"/>
      <c r="F1276" s="1170"/>
    </row>
    <row r="1277" spans="1:6" ht="23">
      <c r="A1277" s="1165"/>
      <c r="B1277" s="1150" t="s">
        <v>2214</v>
      </c>
      <c r="D1277" s="1169"/>
      <c r="E1277" s="1094"/>
      <c r="F1277" s="1170"/>
    </row>
    <row r="1278" spans="1:6">
      <c r="A1278" s="1165"/>
      <c r="B1278" s="1150" t="s">
        <v>2215</v>
      </c>
      <c r="D1278" s="1169"/>
      <c r="E1278" s="1094"/>
      <c r="F1278" s="1170"/>
    </row>
    <row r="1279" spans="1:6" ht="13">
      <c r="A1279" s="1165"/>
      <c r="B1279" s="1183" t="s">
        <v>2216</v>
      </c>
      <c r="C1279" s="1145" t="s">
        <v>2174</v>
      </c>
      <c r="D1279" s="1169">
        <v>15</v>
      </c>
      <c r="E1279" s="1094"/>
      <c r="F1279" s="1101">
        <f>D1279*E1279</f>
        <v>0</v>
      </c>
    </row>
    <row r="1280" spans="1:6">
      <c r="A1280" s="1165"/>
      <c r="B1280" s="1166"/>
      <c r="E1280" s="1101"/>
      <c r="F1280" s="1101"/>
    </row>
    <row r="1281" spans="1:12" ht="12.5">
      <c r="A1281" s="1184"/>
      <c r="B1281" s="1166"/>
      <c r="C1281" s="1185"/>
      <c r="D1281" s="1185"/>
      <c r="E1281" s="1101"/>
      <c r="F1281" s="1101"/>
    </row>
    <row r="1282" spans="1:12" ht="29">
      <c r="A1282" s="1097" t="s">
        <v>2547</v>
      </c>
      <c r="B1282" s="1186" t="s">
        <v>2218</v>
      </c>
      <c r="C1282" s="1187"/>
      <c r="D1282" s="1188"/>
      <c r="E1282" s="1101"/>
      <c r="F1282" s="1101"/>
      <c r="J1282" s="1140"/>
      <c r="L1282" s="1189"/>
    </row>
    <row r="1283" spans="1:12" ht="14.5">
      <c r="A1283" s="1190"/>
      <c r="B1283" s="1191"/>
      <c r="C1283" s="1187" t="s">
        <v>183</v>
      </c>
      <c r="D1283" s="1188">
        <v>1</v>
      </c>
      <c r="E1283" s="1101"/>
      <c r="F1283" s="1101">
        <f>D1283*E1283</f>
        <v>0</v>
      </c>
      <c r="J1283" s="1140"/>
      <c r="L1283" s="1189"/>
    </row>
    <row r="1284" spans="1:12" ht="14.5">
      <c r="A1284" s="1190"/>
      <c r="B1284" s="1191"/>
      <c r="C1284" s="1187"/>
      <c r="D1284" s="1188"/>
      <c r="E1284" s="1101"/>
      <c r="F1284" s="1101"/>
      <c r="J1284" s="1140"/>
      <c r="L1284" s="1189"/>
    </row>
    <row r="1285" spans="1:12" ht="29">
      <c r="A1285" s="1097" t="s">
        <v>2548</v>
      </c>
      <c r="B1285" s="1186" t="s">
        <v>2220</v>
      </c>
      <c r="C1285" s="1187"/>
      <c r="D1285" s="1188"/>
      <c r="E1285" s="1101"/>
      <c r="F1285" s="1101"/>
      <c r="J1285" s="1140"/>
      <c r="L1285" s="1189"/>
    </row>
    <row r="1286" spans="1:12" ht="14.5">
      <c r="A1286" s="1190"/>
      <c r="B1286" s="1191"/>
      <c r="C1286" s="1187" t="s">
        <v>2221</v>
      </c>
      <c r="D1286" s="1188">
        <v>190</v>
      </c>
      <c r="E1286" s="1101"/>
      <c r="F1286" s="1101">
        <f>D1286*E1286</f>
        <v>0</v>
      </c>
      <c r="J1286" s="1140"/>
      <c r="L1286" s="1189"/>
    </row>
    <row r="1287" spans="1:12" ht="14.5">
      <c r="A1287" s="1190"/>
      <c r="B1287" s="1191"/>
      <c r="C1287" s="1187"/>
      <c r="D1287" s="1188"/>
      <c r="E1287" s="1101"/>
      <c r="F1287" s="1101"/>
      <c r="J1287" s="1140"/>
      <c r="L1287" s="1189"/>
    </row>
    <row r="1288" spans="1:12" ht="46">
      <c r="A1288" s="1097" t="s">
        <v>2549</v>
      </c>
      <c r="B1288" s="1077" t="s">
        <v>2223</v>
      </c>
      <c r="D1288" s="1130"/>
      <c r="E1288" s="1101"/>
      <c r="F1288" s="1101"/>
      <c r="J1288" s="1192"/>
      <c r="L1288" s="1193"/>
    </row>
    <row r="1289" spans="1:12">
      <c r="A1289" s="1077"/>
      <c r="B1289" s="1194"/>
      <c r="C1289" s="1088" t="s">
        <v>2155</v>
      </c>
      <c r="D1289" s="1088">
        <v>1</v>
      </c>
      <c r="E1289" s="1101"/>
      <c r="F1289" s="1101">
        <f>D1289*E1289</f>
        <v>0</v>
      </c>
      <c r="J1289" s="1192"/>
      <c r="L1289" s="1193"/>
    </row>
    <row r="1290" spans="1:12" ht="12.5">
      <c r="A1290" s="1195"/>
      <c r="B1290" s="1196"/>
      <c r="C1290" s="1185"/>
      <c r="D1290" s="1185"/>
      <c r="E1290" s="1101"/>
      <c r="F1290" s="1101"/>
      <c r="J1290" s="1197"/>
      <c r="L1290" s="1193"/>
    </row>
    <row r="1291" spans="1:12" ht="70.5" customHeight="1">
      <c r="A1291" s="1097" t="s">
        <v>2550</v>
      </c>
      <c r="B1291" s="1077" t="s">
        <v>2225</v>
      </c>
      <c r="C1291" s="1088" t="s">
        <v>2155</v>
      </c>
      <c r="D1291" s="1088">
        <v>1</v>
      </c>
      <c r="E1291" s="1101"/>
      <c r="F1291" s="1101">
        <f>D1291*E1291</f>
        <v>0</v>
      </c>
      <c r="J1291" s="1197"/>
      <c r="L1291" s="1193"/>
    </row>
    <row r="1292" spans="1:12" ht="12.5">
      <c r="A1292" s="1151"/>
      <c r="C1292" s="1198"/>
      <c r="D1292" s="1198"/>
      <c r="E1292" s="1101"/>
      <c r="F1292" s="1101"/>
      <c r="J1292" s="1197"/>
      <c r="L1292" s="1193"/>
    </row>
    <row r="1293" spans="1:12" ht="23">
      <c r="A1293" s="1199" t="s">
        <v>2481</v>
      </c>
      <c r="B1293" s="1200" t="s">
        <v>2226</v>
      </c>
      <c r="C1293" s="1201"/>
      <c r="D1293" s="1201"/>
      <c r="E1293" s="1202"/>
      <c r="F1293" s="1203">
        <f>SUM(F1085:F1292)</f>
        <v>0</v>
      </c>
      <c r="J1293" s="1197"/>
      <c r="L1293" s="1193"/>
    </row>
    <row r="1294" spans="1:12" ht="12.5">
      <c r="A1294" s="1151"/>
      <c r="C1294" s="1198"/>
      <c r="D1294" s="1198"/>
      <c r="E1294" s="1101"/>
      <c r="F1294" s="1101"/>
      <c r="J1294" s="1197"/>
      <c r="L1294" s="1193"/>
    </row>
    <row r="1295" spans="1:12" ht="12.5">
      <c r="A1295" s="1151"/>
      <c r="C1295" s="1198"/>
      <c r="D1295" s="1198"/>
      <c r="E1295" s="1101"/>
      <c r="F1295" s="1101"/>
      <c r="J1295" s="1197"/>
      <c r="L1295" s="1193"/>
    </row>
    <row r="1296" spans="1:12" ht="12.5">
      <c r="A1296" s="1204" t="s">
        <v>2551</v>
      </c>
      <c r="B1296" s="1205" t="s">
        <v>2228</v>
      </c>
      <c r="C1296" s="1198"/>
      <c r="D1296" s="1198"/>
      <c r="E1296" s="1101"/>
      <c r="F1296" s="1101"/>
      <c r="J1296" s="1197"/>
      <c r="L1296" s="1193"/>
    </row>
    <row r="1297" spans="1:12" ht="12.5">
      <c r="A1297" s="1151"/>
      <c r="C1297" s="1198"/>
      <c r="D1297" s="1198"/>
      <c r="E1297" s="1101"/>
      <c r="F1297" s="1101"/>
      <c r="J1297" s="1197"/>
      <c r="L1297" s="1193"/>
    </row>
    <row r="1298" spans="1:12" ht="63.5">
      <c r="A1298" s="1206" t="s">
        <v>2552</v>
      </c>
      <c r="B1298" s="1207" t="s">
        <v>2230</v>
      </c>
      <c r="C1298" s="1243"/>
      <c r="D1298" s="1243"/>
      <c r="E1298" s="1101"/>
      <c r="F1298" s="1101"/>
      <c r="J1298" s="1197"/>
      <c r="L1298" s="1193"/>
    </row>
    <row r="1299" spans="1:12">
      <c r="A1299" s="1209"/>
      <c r="B1299" s="1210"/>
      <c r="C1299" s="1211"/>
      <c r="D1299" s="1212"/>
      <c r="E1299" s="1101"/>
      <c r="F1299" s="1101"/>
      <c r="J1299" s="1197"/>
      <c r="L1299" s="1193"/>
    </row>
    <row r="1300" spans="1:12">
      <c r="A1300" s="1213"/>
      <c r="B1300" s="1214" t="s">
        <v>2231</v>
      </c>
      <c r="C1300" s="1088" t="s">
        <v>2155</v>
      </c>
      <c r="D1300" s="1088">
        <v>1</v>
      </c>
      <c r="E1300" s="1101"/>
      <c r="F1300" s="1101">
        <f>D1300*E1300</f>
        <v>0</v>
      </c>
      <c r="J1300" s="1197"/>
      <c r="L1300" s="1193"/>
    </row>
    <row r="1301" spans="1:12">
      <c r="A1301" s="1213"/>
      <c r="B1301" s="1079"/>
      <c r="C1301" s="1208"/>
      <c r="D1301" s="1208"/>
      <c r="E1301" s="1101"/>
      <c r="F1301" s="1101"/>
      <c r="J1301" s="1197"/>
      <c r="L1301" s="1193"/>
    </row>
    <row r="1302" spans="1:12">
      <c r="A1302" s="1206" t="s">
        <v>2553</v>
      </c>
      <c r="B1302" s="1216" t="s">
        <v>2233</v>
      </c>
      <c r="C1302" s="1217"/>
      <c r="D1302" s="1217"/>
      <c r="E1302" s="1101"/>
      <c r="F1302" s="1101"/>
      <c r="J1302" s="1197"/>
      <c r="L1302" s="1193"/>
    </row>
    <row r="1303" spans="1:12" ht="23">
      <c r="A1303" s="1218"/>
      <c r="B1303" s="1219" t="s">
        <v>2554</v>
      </c>
      <c r="C1303" s="1217"/>
      <c r="D1303" s="1217"/>
      <c r="E1303" s="1101"/>
      <c r="F1303" s="1101"/>
      <c r="J1303" s="1197"/>
      <c r="L1303" s="1193"/>
    </row>
    <row r="1304" spans="1:12">
      <c r="A1304" s="1218"/>
      <c r="B1304" s="1219"/>
      <c r="C1304" s="1217"/>
      <c r="D1304" s="1217"/>
      <c r="E1304" s="1101"/>
      <c r="F1304" s="1101"/>
      <c r="J1304" s="1197"/>
      <c r="L1304" s="1193"/>
    </row>
    <row r="1305" spans="1:12">
      <c r="A1305" s="1220" t="s">
        <v>2555</v>
      </c>
      <c r="B1305" s="1216" t="s">
        <v>2236</v>
      </c>
      <c r="C1305" s="1172"/>
      <c r="D1305" s="1172"/>
      <c r="E1305" s="1101"/>
      <c r="F1305" s="1101"/>
      <c r="J1305" s="1197"/>
      <c r="L1305" s="1193"/>
    </row>
    <row r="1306" spans="1:12" ht="23">
      <c r="A1306" s="1220"/>
      <c r="B1306" s="1219" t="s">
        <v>2237</v>
      </c>
      <c r="C1306" s="1172" t="s">
        <v>5</v>
      </c>
      <c r="D1306" s="1221">
        <v>1</v>
      </c>
      <c r="E1306" s="1101"/>
      <c r="F1306" s="1101"/>
      <c r="J1306" s="1197"/>
      <c r="L1306" s="1193"/>
    </row>
    <row r="1307" spans="1:12" ht="34.5">
      <c r="A1307" s="1220"/>
      <c r="B1307" s="1219" t="s">
        <v>2238</v>
      </c>
      <c r="C1307" s="1172" t="s">
        <v>5</v>
      </c>
      <c r="D1307" s="1221">
        <v>8</v>
      </c>
      <c r="E1307" s="1101"/>
      <c r="F1307" s="1101"/>
      <c r="J1307" s="1197"/>
      <c r="L1307" s="1193"/>
    </row>
    <row r="1308" spans="1:12" ht="34.5">
      <c r="A1308" s="1220"/>
      <c r="B1308" s="1219" t="s">
        <v>2239</v>
      </c>
      <c r="C1308" s="1172" t="s">
        <v>5</v>
      </c>
      <c r="D1308" s="1221">
        <v>1</v>
      </c>
      <c r="E1308" s="1101"/>
      <c r="F1308" s="1101"/>
      <c r="J1308" s="1197"/>
      <c r="L1308" s="1193"/>
    </row>
    <row r="1309" spans="1:12" ht="34.5">
      <c r="A1309" s="1220"/>
      <c r="B1309" s="1219" t="s">
        <v>2240</v>
      </c>
      <c r="C1309" s="1172" t="s">
        <v>5</v>
      </c>
      <c r="D1309" s="1221">
        <v>1</v>
      </c>
      <c r="E1309" s="1101"/>
      <c r="F1309" s="1101"/>
      <c r="J1309" s="1197"/>
      <c r="L1309" s="1193"/>
    </row>
    <row r="1310" spans="1:12" ht="23">
      <c r="A1310" s="1220"/>
      <c r="B1310" s="1219" t="s">
        <v>2241</v>
      </c>
      <c r="C1310" s="1172" t="s">
        <v>5</v>
      </c>
      <c r="D1310" s="1221">
        <v>2</v>
      </c>
      <c r="E1310" s="1101"/>
      <c r="F1310" s="1101"/>
      <c r="J1310" s="1197"/>
      <c r="L1310" s="1193"/>
    </row>
    <row r="1311" spans="1:12" ht="23">
      <c r="A1311" s="1220"/>
      <c r="B1311" s="1219" t="s">
        <v>2247</v>
      </c>
      <c r="C1311" s="1172" t="s">
        <v>5</v>
      </c>
      <c r="D1311" s="1221">
        <v>1</v>
      </c>
      <c r="E1311" s="1101"/>
      <c r="F1311" s="1101"/>
      <c r="J1311" s="1197"/>
      <c r="L1311" s="1193"/>
    </row>
    <row r="1312" spans="1:12" ht="23">
      <c r="A1312" s="1220"/>
      <c r="B1312" s="1219" t="s">
        <v>2243</v>
      </c>
      <c r="C1312" s="1172" t="s">
        <v>5</v>
      </c>
      <c r="D1312" s="1221">
        <v>1</v>
      </c>
      <c r="E1312" s="1101"/>
      <c r="F1312" s="1101"/>
      <c r="J1312" s="1197"/>
      <c r="L1312" s="1193"/>
    </row>
    <row r="1313" spans="1:12">
      <c r="A1313" s="1222"/>
      <c r="B1313" s="1223"/>
      <c r="C1313" s="1212"/>
      <c r="D1313" s="1224"/>
      <c r="E1313" s="1101"/>
      <c r="F1313" s="1101"/>
      <c r="J1313" s="1197"/>
      <c r="L1313" s="1193"/>
    </row>
    <row r="1314" spans="1:12">
      <c r="A1314" s="1220"/>
      <c r="B1314" s="1216" t="s">
        <v>2248</v>
      </c>
      <c r="C1314" s="1088" t="s">
        <v>2155</v>
      </c>
      <c r="D1314" s="1088">
        <v>1</v>
      </c>
      <c r="E1314" s="1101"/>
      <c r="F1314" s="1101">
        <f>D1314*E1314</f>
        <v>0</v>
      </c>
      <c r="J1314" s="1197"/>
      <c r="L1314" s="1193"/>
    </row>
    <row r="1315" spans="1:12">
      <c r="A1315" s="1225"/>
      <c r="B1315" s="1143"/>
      <c r="C1315" s="1172"/>
      <c r="D1315" s="1172"/>
      <c r="E1315" s="1101"/>
      <c r="F1315" s="1101"/>
      <c r="J1315" s="1197"/>
      <c r="L1315" s="1193"/>
    </row>
    <row r="1316" spans="1:12">
      <c r="A1316" s="1226" t="s">
        <v>2556</v>
      </c>
      <c r="B1316" s="1216" t="s">
        <v>2250</v>
      </c>
      <c r="C1316" s="1172"/>
      <c r="D1316" s="1172"/>
      <c r="E1316" s="1101"/>
      <c r="F1316" s="1101"/>
      <c r="J1316" s="1197"/>
      <c r="L1316" s="1193"/>
    </row>
    <row r="1317" spans="1:12" ht="23">
      <c r="A1317" s="1225"/>
      <c r="B1317" s="1219" t="s">
        <v>2557</v>
      </c>
      <c r="C1317" s="1172"/>
      <c r="D1317" s="1172"/>
      <c r="E1317" s="1101"/>
      <c r="F1317" s="1101"/>
      <c r="J1317" s="1197"/>
      <c r="L1317" s="1193"/>
    </row>
    <row r="1318" spans="1:12">
      <c r="A1318" s="1225"/>
      <c r="B1318" s="1216"/>
      <c r="C1318" s="1172"/>
      <c r="D1318" s="1172"/>
      <c r="E1318" s="1101"/>
      <c r="F1318" s="1101"/>
      <c r="J1318" s="1197"/>
      <c r="L1318" s="1193"/>
    </row>
    <row r="1319" spans="1:12">
      <c r="A1319" s="1220" t="s">
        <v>2558</v>
      </c>
      <c r="B1319" s="1216" t="s">
        <v>2253</v>
      </c>
      <c r="C1319" s="1172"/>
      <c r="D1319" s="1172"/>
      <c r="E1319" s="1101"/>
      <c r="F1319" s="1101"/>
      <c r="J1319" s="1197"/>
      <c r="L1319" s="1193"/>
    </row>
    <row r="1320" spans="1:12" ht="34.5">
      <c r="A1320" s="1220"/>
      <c r="B1320" s="1219" t="s">
        <v>2254</v>
      </c>
      <c r="C1320" s="1172" t="s">
        <v>5</v>
      </c>
      <c r="D1320" s="1221">
        <v>1</v>
      </c>
      <c r="E1320" s="1101"/>
      <c r="F1320" s="1101">
        <f t="shared" ref="F1320:F1329" si="6">D1320*E1320</f>
        <v>0</v>
      </c>
      <c r="J1320" s="1197"/>
      <c r="L1320" s="1193"/>
    </row>
    <row r="1321" spans="1:12" ht="46">
      <c r="A1321" s="1220"/>
      <c r="B1321" s="1219" t="s">
        <v>2255</v>
      </c>
      <c r="C1321" s="1172" t="s">
        <v>5</v>
      </c>
      <c r="D1321" s="1221">
        <v>1</v>
      </c>
      <c r="E1321" s="1101"/>
      <c r="F1321" s="1101">
        <f t="shared" si="6"/>
        <v>0</v>
      </c>
      <c r="J1321" s="1197"/>
      <c r="L1321" s="1193"/>
    </row>
    <row r="1322" spans="1:12">
      <c r="A1322" s="1220"/>
      <c r="B1322" s="1227" t="s">
        <v>2256</v>
      </c>
      <c r="C1322" s="1172" t="s">
        <v>5</v>
      </c>
      <c r="D1322" s="1221">
        <v>1</v>
      </c>
      <c r="E1322" s="1101"/>
      <c r="F1322" s="1101">
        <f t="shared" si="6"/>
        <v>0</v>
      </c>
      <c r="J1322" s="1197"/>
      <c r="L1322" s="1193"/>
    </row>
    <row r="1323" spans="1:12">
      <c r="A1323" s="1220"/>
      <c r="B1323" s="1219" t="s">
        <v>2257</v>
      </c>
      <c r="C1323" s="1172" t="s">
        <v>5</v>
      </c>
      <c r="D1323" s="1221">
        <v>1</v>
      </c>
      <c r="E1323" s="1101"/>
      <c r="F1323" s="1101">
        <f t="shared" si="6"/>
        <v>0</v>
      </c>
      <c r="J1323" s="1197"/>
      <c r="L1323" s="1193"/>
    </row>
    <row r="1324" spans="1:12" ht="23">
      <c r="A1324" s="1220"/>
      <c r="B1324" s="1219" t="s">
        <v>2258</v>
      </c>
      <c r="C1324" s="1172" t="s">
        <v>5</v>
      </c>
      <c r="D1324" s="1221">
        <v>1</v>
      </c>
      <c r="E1324" s="1101"/>
      <c r="F1324" s="1101">
        <f t="shared" si="6"/>
        <v>0</v>
      </c>
      <c r="J1324" s="1197"/>
      <c r="L1324" s="1193"/>
    </row>
    <row r="1325" spans="1:12" ht="23">
      <c r="A1325" s="1220"/>
      <c r="B1325" s="1219" t="s">
        <v>2259</v>
      </c>
      <c r="C1325" s="1172" t="s">
        <v>5</v>
      </c>
      <c r="D1325" s="1221">
        <v>4</v>
      </c>
      <c r="E1325" s="1101"/>
      <c r="F1325" s="1101">
        <f t="shared" si="6"/>
        <v>0</v>
      </c>
      <c r="J1325" s="1197"/>
      <c r="L1325" s="1193"/>
    </row>
    <row r="1326" spans="1:12" ht="46">
      <c r="A1326" s="1220"/>
      <c r="B1326" s="1219" t="s">
        <v>2260</v>
      </c>
      <c r="C1326" s="1172" t="s">
        <v>5</v>
      </c>
      <c r="D1326" s="1221">
        <v>4</v>
      </c>
      <c r="E1326" s="1101"/>
      <c r="F1326" s="1101">
        <f t="shared" si="6"/>
        <v>0</v>
      </c>
      <c r="J1326" s="1197"/>
      <c r="L1326" s="1193"/>
    </row>
    <row r="1327" spans="1:12" ht="34.5">
      <c r="A1327" s="1220"/>
      <c r="B1327" s="1219" t="s">
        <v>2261</v>
      </c>
      <c r="C1327" s="1172" t="s">
        <v>5</v>
      </c>
      <c r="D1327" s="1221">
        <v>4</v>
      </c>
      <c r="E1327" s="1101"/>
      <c r="F1327" s="1101">
        <f t="shared" si="6"/>
        <v>0</v>
      </c>
      <c r="J1327" s="1197"/>
      <c r="L1327" s="1193"/>
    </row>
    <row r="1328" spans="1:12">
      <c r="A1328" s="1220"/>
      <c r="B1328" s="1219" t="s">
        <v>2262</v>
      </c>
      <c r="C1328" s="1172" t="s">
        <v>5</v>
      </c>
      <c r="D1328" s="1221">
        <v>1</v>
      </c>
      <c r="E1328" s="1101"/>
      <c r="F1328" s="1101">
        <f t="shared" si="6"/>
        <v>0</v>
      </c>
      <c r="J1328" s="1197"/>
      <c r="L1328" s="1193"/>
    </row>
    <row r="1329" spans="1:12" ht="34.5">
      <c r="A1329" s="1220"/>
      <c r="B1329" s="1219" t="s">
        <v>2263</v>
      </c>
      <c r="C1329" s="1172" t="s">
        <v>5</v>
      </c>
      <c r="D1329" s="1221">
        <v>1</v>
      </c>
      <c r="E1329" s="1101"/>
      <c r="F1329" s="1101">
        <f t="shared" si="6"/>
        <v>0</v>
      </c>
      <c r="J1329" s="1197"/>
      <c r="L1329" s="1193"/>
    </row>
    <row r="1330" spans="1:12">
      <c r="A1330" s="1220"/>
      <c r="B1330" s="1219"/>
      <c r="C1330" s="1172"/>
      <c r="D1330" s="1221"/>
      <c r="E1330" s="1101"/>
      <c r="F1330" s="1101"/>
      <c r="J1330" s="1197"/>
      <c r="L1330" s="1193"/>
    </row>
    <row r="1331" spans="1:12" ht="34.5">
      <c r="A1331" s="1228" t="s">
        <v>2558</v>
      </c>
      <c r="B1331" s="1216" t="s">
        <v>2264</v>
      </c>
      <c r="C1331" s="1229"/>
      <c r="D1331" s="1230"/>
      <c r="E1331" s="1101"/>
      <c r="F1331" s="1101"/>
      <c r="J1331" s="1197"/>
      <c r="L1331" s="1193"/>
    </row>
    <row r="1332" spans="1:12">
      <c r="A1332" s="1231"/>
      <c r="B1332" s="1232"/>
      <c r="C1332" s="1229"/>
      <c r="D1332" s="1230"/>
      <c r="E1332" s="1101"/>
      <c r="F1332" s="1101"/>
      <c r="J1332" s="1197"/>
      <c r="L1332" s="1193"/>
    </row>
    <row r="1333" spans="1:12" ht="34.5">
      <c r="A1333" s="1231"/>
      <c r="B1333" s="1219" t="s">
        <v>2265</v>
      </c>
      <c r="C1333" s="1172" t="s">
        <v>5</v>
      </c>
      <c r="D1333" s="1221">
        <v>1</v>
      </c>
      <c r="E1333" s="1101"/>
      <c r="F1333" s="1101">
        <f t="shared" ref="F1333:F1335" si="7">D1333*E1333</f>
        <v>0</v>
      </c>
      <c r="J1333" s="1197"/>
      <c r="L1333" s="1193"/>
    </row>
    <row r="1334" spans="1:12" ht="34.5">
      <c r="A1334" s="1231"/>
      <c r="B1334" s="1219" t="s">
        <v>2266</v>
      </c>
      <c r="C1334" s="1172" t="s">
        <v>5</v>
      </c>
      <c r="D1334" s="1221">
        <v>1</v>
      </c>
      <c r="E1334" s="1101"/>
      <c r="F1334" s="1101">
        <f t="shared" si="7"/>
        <v>0</v>
      </c>
      <c r="J1334" s="1197"/>
      <c r="L1334" s="1193"/>
    </row>
    <row r="1335" spans="1:12">
      <c r="A1335" s="1231"/>
      <c r="B1335" s="1219" t="s">
        <v>2267</v>
      </c>
      <c r="C1335" s="1172" t="s">
        <v>5</v>
      </c>
      <c r="D1335" s="1221">
        <v>1</v>
      </c>
      <c r="E1335" s="1101"/>
      <c r="F1335" s="1101">
        <f t="shared" si="7"/>
        <v>0</v>
      </c>
      <c r="J1335" s="1197"/>
      <c r="L1335" s="1193"/>
    </row>
    <row r="1336" spans="1:12">
      <c r="A1336" s="1222"/>
      <c r="B1336" s="1223"/>
      <c r="C1336" s="1212"/>
      <c r="D1336" s="1224"/>
      <c r="E1336" s="1101"/>
      <c r="F1336" s="1101"/>
      <c r="J1336" s="1197"/>
      <c r="L1336" s="1193"/>
    </row>
    <row r="1337" spans="1:12">
      <c r="A1337" s="1220"/>
      <c r="B1337" s="1216" t="s">
        <v>2248</v>
      </c>
      <c r="C1337" s="1172"/>
      <c r="D1337" s="1172"/>
      <c r="E1337" s="1101"/>
      <c r="F1337" s="1101"/>
      <c r="J1337" s="1197"/>
      <c r="L1337" s="1193"/>
    </row>
    <row r="1338" spans="1:12">
      <c r="A1338" s="1220"/>
      <c r="B1338" s="1216"/>
      <c r="C1338" s="1172"/>
      <c r="D1338" s="1172"/>
      <c r="E1338" s="1101"/>
      <c r="F1338" s="1101"/>
      <c r="J1338" s="1197"/>
      <c r="L1338" s="1193"/>
    </row>
    <row r="1339" spans="1:12">
      <c r="A1339" s="1226" t="s">
        <v>2559</v>
      </c>
      <c r="B1339" s="1216" t="s">
        <v>2269</v>
      </c>
      <c r="C1339" s="1172"/>
      <c r="D1339" s="1172"/>
      <c r="E1339" s="1101"/>
      <c r="F1339" s="1101"/>
      <c r="J1339" s="1197"/>
      <c r="L1339" s="1193"/>
    </row>
    <row r="1340" spans="1:12">
      <c r="A1340" s="1220"/>
      <c r="B1340" s="1219" t="s">
        <v>2560</v>
      </c>
      <c r="C1340" s="1172"/>
      <c r="D1340" s="1172"/>
      <c r="E1340" s="1101"/>
      <c r="F1340" s="1101"/>
      <c r="J1340" s="1197"/>
      <c r="L1340" s="1193"/>
    </row>
    <row r="1341" spans="1:12">
      <c r="A1341" s="1220"/>
      <c r="B1341" s="1216"/>
      <c r="C1341" s="1172"/>
      <c r="D1341" s="1172"/>
      <c r="E1341" s="1101"/>
      <c r="F1341" s="1101"/>
      <c r="J1341" s="1197"/>
      <c r="L1341" s="1193"/>
    </row>
    <row r="1342" spans="1:12">
      <c r="A1342" s="1226" t="s">
        <v>2561</v>
      </c>
      <c r="B1342" s="1216" t="s">
        <v>2272</v>
      </c>
      <c r="C1342" s="1172" t="s">
        <v>5</v>
      </c>
      <c r="D1342" s="1221">
        <v>1</v>
      </c>
      <c r="E1342" s="1101"/>
      <c r="F1342" s="1101">
        <f>D1342*E1342</f>
        <v>0</v>
      </c>
      <c r="J1342" s="1197"/>
      <c r="L1342" s="1193"/>
    </row>
    <row r="1343" spans="1:12" ht="34.5">
      <c r="A1343" s="1220"/>
      <c r="B1343" s="1216" t="s">
        <v>2273</v>
      </c>
      <c r="C1343" s="1172"/>
      <c r="D1343" s="1172"/>
      <c r="E1343" s="1101"/>
      <c r="F1343" s="1101"/>
      <c r="J1343" s="1197"/>
      <c r="L1343" s="1193"/>
    </row>
    <row r="1344" spans="1:12" ht="23">
      <c r="A1344" s="1220"/>
      <c r="B1344" s="1219" t="s">
        <v>2274</v>
      </c>
      <c r="C1344" s="1172"/>
      <c r="D1344" s="1172"/>
      <c r="E1344" s="1101"/>
      <c r="F1344" s="1101"/>
      <c r="J1344" s="1197"/>
      <c r="L1344" s="1193"/>
    </row>
    <row r="1345" spans="1:12" ht="57.5">
      <c r="A1345" s="1220"/>
      <c r="B1345" s="1219" t="s">
        <v>2275</v>
      </c>
      <c r="C1345" s="1172"/>
      <c r="D1345" s="1172"/>
      <c r="E1345" s="1101"/>
      <c r="F1345" s="1101"/>
      <c r="J1345" s="1197"/>
      <c r="L1345" s="1193"/>
    </row>
    <row r="1346" spans="1:12" ht="23">
      <c r="A1346" s="1220"/>
      <c r="B1346" s="1219" t="s">
        <v>2276</v>
      </c>
      <c r="C1346" s="1172"/>
      <c r="D1346" s="1172"/>
      <c r="E1346" s="1101"/>
      <c r="F1346" s="1101"/>
      <c r="J1346" s="1197"/>
      <c r="L1346" s="1193"/>
    </row>
    <row r="1347" spans="1:12" ht="23">
      <c r="A1347" s="1220"/>
      <c r="B1347" s="1219" t="s">
        <v>2277</v>
      </c>
      <c r="C1347" s="1172"/>
      <c r="D1347" s="1172"/>
      <c r="E1347" s="1101"/>
      <c r="F1347" s="1101"/>
      <c r="J1347" s="1197"/>
      <c r="L1347" s="1193"/>
    </row>
    <row r="1348" spans="1:12">
      <c r="A1348" s="1220"/>
      <c r="B1348" s="1219" t="s">
        <v>2278</v>
      </c>
      <c r="C1348" s="1172"/>
      <c r="D1348" s="1172"/>
      <c r="E1348" s="1101"/>
      <c r="F1348" s="1101"/>
      <c r="J1348" s="1197"/>
      <c r="L1348" s="1193"/>
    </row>
    <row r="1349" spans="1:12">
      <c r="A1349" s="1225"/>
      <c r="B1349" s="1219" t="s">
        <v>2279</v>
      </c>
      <c r="C1349" s="1172"/>
      <c r="D1349" s="1172"/>
      <c r="E1349" s="1101"/>
      <c r="F1349" s="1101"/>
      <c r="J1349" s="1197"/>
      <c r="L1349" s="1193"/>
    </row>
    <row r="1350" spans="1:12">
      <c r="A1350" s="1222"/>
      <c r="B1350" s="1223"/>
      <c r="C1350" s="1212"/>
      <c r="D1350" s="1212"/>
      <c r="E1350" s="1101"/>
      <c r="F1350" s="1101"/>
      <c r="J1350" s="1197"/>
      <c r="L1350" s="1193"/>
    </row>
    <row r="1351" spans="1:12">
      <c r="A1351" s="1220"/>
      <c r="B1351" s="1216" t="s">
        <v>2248</v>
      </c>
      <c r="C1351" s="1172"/>
      <c r="D1351" s="1172"/>
      <c r="E1351" s="1101"/>
      <c r="F1351" s="1101"/>
      <c r="J1351" s="1197"/>
      <c r="L1351" s="1193"/>
    </row>
    <row r="1352" spans="1:12">
      <c r="A1352" s="1225"/>
      <c r="B1352" s="1143"/>
      <c r="C1352" s="1172"/>
      <c r="D1352" s="1172"/>
      <c r="E1352" s="1101"/>
      <c r="F1352" s="1101"/>
      <c r="J1352" s="1197"/>
      <c r="L1352" s="1193"/>
    </row>
    <row r="1353" spans="1:12">
      <c r="A1353" s="1226" t="s">
        <v>2562</v>
      </c>
      <c r="B1353" s="1216" t="s">
        <v>2281</v>
      </c>
      <c r="C1353" s="1172"/>
      <c r="D1353" s="1172"/>
      <c r="E1353" s="1101"/>
      <c r="F1353" s="1101"/>
      <c r="J1353" s="1197"/>
      <c r="L1353" s="1193"/>
    </row>
    <row r="1354" spans="1:12">
      <c r="A1354" s="1220"/>
      <c r="B1354" s="1216"/>
      <c r="C1354" s="1172"/>
      <c r="D1354" s="1172"/>
      <c r="E1354" s="1101"/>
      <c r="F1354" s="1101"/>
      <c r="J1354" s="1197"/>
      <c r="L1354" s="1193"/>
    </row>
    <row r="1355" spans="1:12">
      <c r="A1355" s="1220"/>
      <c r="B1355" s="1219" t="s">
        <v>2282</v>
      </c>
      <c r="C1355" s="1172"/>
      <c r="D1355" s="1221"/>
      <c r="E1355" s="1101"/>
      <c r="F1355" s="1101"/>
      <c r="J1355" s="1197"/>
      <c r="L1355" s="1193"/>
    </row>
    <row r="1356" spans="1:12">
      <c r="A1356" s="1220" t="s">
        <v>2563</v>
      </c>
      <c r="B1356" s="1216" t="s">
        <v>2284</v>
      </c>
      <c r="C1356" s="1172" t="s">
        <v>2285</v>
      </c>
      <c r="D1356" s="1221">
        <v>1</v>
      </c>
      <c r="E1356" s="1101"/>
      <c r="F1356" s="1101">
        <f>D1356*E1356</f>
        <v>0</v>
      </c>
      <c r="J1356" s="1197"/>
      <c r="L1356" s="1193"/>
    </row>
    <row r="1357" spans="1:12">
      <c r="A1357" s="1220"/>
      <c r="B1357" s="1219" t="s">
        <v>2286</v>
      </c>
      <c r="C1357" s="1172"/>
      <c r="D1357" s="1172"/>
      <c r="E1357" s="1101"/>
      <c r="F1357" s="1101"/>
      <c r="J1357" s="1197"/>
      <c r="L1357" s="1193"/>
    </row>
    <row r="1358" spans="1:12">
      <c r="A1358" s="1220"/>
      <c r="B1358" s="1219" t="s">
        <v>2287</v>
      </c>
      <c r="C1358" s="1172"/>
      <c r="D1358" s="1172"/>
      <c r="E1358" s="1101"/>
      <c r="F1358" s="1101"/>
      <c r="J1358" s="1197"/>
      <c r="L1358" s="1193"/>
    </row>
    <row r="1359" spans="1:12">
      <c r="A1359" s="1220"/>
      <c r="B1359" s="1219" t="s">
        <v>2288</v>
      </c>
      <c r="C1359" s="1172"/>
      <c r="D1359" s="1172"/>
      <c r="E1359" s="1101"/>
      <c r="F1359" s="1101"/>
      <c r="J1359" s="1197"/>
      <c r="L1359" s="1193"/>
    </row>
    <row r="1360" spans="1:12">
      <c r="A1360" s="1220"/>
      <c r="B1360" s="1219" t="s">
        <v>2289</v>
      </c>
      <c r="C1360" s="1172"/>
      <c r="D1360" s="1172"/>
      <c r="E1360" s="1101"/>
      <c r="F1360" s="1101"/>
      <c r="J1360" s="1197"/>
      <c r="L1360" s="1193"/>
    </row>
    <row r="1361" spans="1:12">
      <c r="A1361" s="1220"/>
      <c r="B1361" s="1219" t="s">
        <v>2290</v>
      </c>
      <c r="C1361" s="1172"/>
      <c r="D1361" s="1172"/>
      <c r="E1361" s="1101"/>
      <c r="F1361" s="1101"/>
      <c r="J1361" s="1197"/>
      <c r="L1361" s="1193"/>
    </row>
    <row r="1362" spans="1:12">
      <c r="A1362" s="1220"/>
      <c r="B1362" s="1219" t="s">
        <v>2291</v>
      </c>
      <c r="C1362" s="1172"/>
      <c r="D1362" s="1172"/>
      <c r="E1362" s="1101"/>
      <c r="F1362" s="1101"/>
      <c r="J1362" s="1197"/>
      <c r="L1362" s="1193"/>
    </row>
    <row r="1363" spans="1:12">
      <c r="A1363" s="1220"/>
      <c r="B1363" s="1219" t="s">
        <v>2292</v>
      </c>
      <c r="C1363" s="1221"/>
      <c r="D1363" s="1221"/>
      <c r="E1363" s="1101"/>
      <c r="F1363" s="1101"/>
      <c r="J1363" s="1197"/>
      <c r="L1363" s="1193"/>
    </row>
    <row r="1364" spans="1:12">
      <c r="A1364" s="1220"/>
      <c r="B1364" s="1219" t="s">
        <v>2293</v>
      </c>
      <c r="C1364" s="1221"/>
      <c r="D1364" s="1221"/>
      <c r="E1364" s="1101"/>
      <c r="F1364" s="1101"/>
      <c r="J1364" s="1197"/>
      <c r="L1364" s="1193"/>
    </row>
    <row r="1365" spans="1:12">
      <c r="A1365" s="1220"/>
      <c r="B1365" s="1219" t="s">
        <v>2294</v>
      </c>
      <c r="C1365" s="1221"/>
      <c r="D1365" s="1221"/>
      <c r="E1365" s="1101"/>
      <c r="F1365" s="1101"/>
      <c r="J1365" s="1197"/>
      <c r="L1365" s="1193"/>
    </row>
    <row r="1366" spans="1:12">
      <c r="A1366" s="1220"/>
      <c r="B1366" s="1219" t="s">
        <v>2295</v>
      </c>
      <c r="C1366" s="1221"/>
      <c r="D1366" s="1221"/>
      <c r="E1366" s="1101"/>
      <c r="F1366" s="1101"/>
      <c r="J1366" s="1197"/>
      <c r="L1366" s="1193"/>
    </row>
    <row r="1367" spans="1:12">
      <c r="A1367" s="1220"/>
      <c r="B1367" s="1219" t="s">
        <v>2296</v>
      </c>
      <c r="C1367" s="1221"/>
      <c r="D1367" s="1221"/>
      <c r="E1367" s="1101"/>
      <c r="F1367" s="1101"/>
      <c r="J1367" s="1197"/>
      <c r="L1367" s="1193"/>
    </row>
    <row r="1368" spans="1:12">
      <c r="A1368" s="1220"/>
      <c r="B1368" s="1219" t="s">
        <v>2297</v>
      </c>
      <c r="C1368" s="1221"/>
      <c r="D1368" s="1221"/>
      <c r="E1368" s="1101"/>
      <c r="F1368" s="1101"/>
      <c r="J1368" s="1197"/>
      <c r="L1368" s="1193"/>
    </row>
    <row r="1369" spans="1:12">
      <c r="A1369" s="1220"/>
      <c r="B1369" s="1219" t="s">
        <v>2298</v>
      </c>
      <c r="C1369" s="1221"/>
      <c r="D1369" s="1221"/>
      <c r="E1369" s="1101"/>
      <c r="F1369" s="1101"/>
      <c r="J1369" s="1197"/>
      <c r="L1369" s="1193"/>
    </row>
    <row r="1370" spans="1:12">
      <c r="A1370" s="1220" t="s">
        <v>2564</v>
      </c>
      <c r="B1370" s="1216" t="s">
        <v>2300</v>
      </c>
      <c r="C1370" s="1172" t="s">
        <v>2285</v>
      </c>
      <c r="D1370" s="1221">
        <v>1</v>
      </c>
      <c r="E1370" s="1101"/>
      <c r="F1370" s="1101">
        <f>D1370*E1370</f>
        <v>0</v>
      </c>
      <c r="J1370" s="1197"/>
      <c r="L1370" s="1193"/>
    </row>
    <row r="1371" spans="1:12">
      <c r="A1371" s="1220"/>
      <c r="B1371" s="1219" t="s">
        <v>2301</v>
      </c>
      <c r="C1371" s="1221"/>
      <c r="D1371" s="1221"/>
      <c r="E1371" s="1101"/>
      <c r="F1371" s="1101"/>
      <c r="J1371" s="1197"/>
      <c r="L1371" s="1193"/>
    </row>
    <row r="1372" spans="1:12">
      <c r="A1372" s="1220"/>
      <c r="B1372" s="1219" t="s">
        <v>2302</v>
      </c>
      <c r="C1372" s="1221"/>
      <c r="D1372" s="1221"/>
      <c r="E1372" s="1101"/>
      <c r="F1372" s="1101"/>
      <c r="J1372" s="1197"/>
      <c r="L1372" s="1193"/>
    </row>
    <row r="1373" spans="1:12">
      <c r="A1373" s="1220"/>
      <c r="B1373" s="1219" t="s">
        <v>2303</v>
      </c>
      <c r="C1373" s="1221"/>
      <c r="D1373" s="1221"/>
      <c r="E1373" s="1101"/>
      <c r="F1373" s="1101"/>
      <c r="J1373" s="1197"/>
      <c r="L1373" s="1193"/>
    </row>
    <row r="1374" spans="1:12">
      <c r="A1374" s="1220"/>
      <c r="B1374" s="1219" t="s">
        <v>2304</v>
      </c>
      <c r="C1374" s="1221"/>
      <c r="D1374" s="1221"/>
      <c r="E1374" s="1101"/>
      <c r="F1374" s="1101"/>
      <c r="J1374" s="1197"/>
      <c r="L1374" s="1193"/>
    </row>
    <row r="1375" spans="1:12">
      <c r="A1375" s="1220"/>
      <c r="B1375" s="1219" t="s">
        <v>2305</v>
      </c>
      <c r="C1375" s="1221"/>
      <c r="D1375" s="1221"/>
      <c r="E1375" s="1101"/>
      <c r="F1375" s="1101"/>
      <c r="J1375" s="1197"/>
      <c r="L1375" s="1193"/>
    </row>
    <row r="1376" spans="1:12">
      <c r="A1376" s="1220"/>
      <c r="B1376" s="1219" t="s">
        <v>2306</v>
      </c>
      <c r="C1376" s="1221"/>
      <c r="D1376" s="1221"/>
      <c r="E1376" s="1101"/>
      <c r="F1376" s="1101"/>
      <c r="J1376" s="1197"/>
      <c r="L1376" s="1193"/>
    </row>
    <row r="1377" spans="1:12">
      <c r="A1377" s="1220"/>
      <c r="B1377" s="1219" t="s">
        <v>2307</v>
      </c>
      <c r="C1377" s="1221"/>
      <c r="D1377" s="1221"/>
      <c r="E1377" s="1101"/>
      <c r="F1377" s="1101"/>
      <c r="J1377" s="1197"/>
      <c r="L1377" s="1193"/>
    </row>
    <row r="1378" spans="1:12">
      <c r="A1378" s="1220"/>
      <c r="B1378" s="1219" t="s">
        <v>2308</v>
      </c>
      <c r="C1378" s="1221"/>
      <c r="D1378" s="1221"/>
      <c r="E1378" s="1101"/>
      <c r="F1378" s="1101"/>
      <c r="J1378" s="1197"/>
      <c r="L1378" s="1193"/>
    </row>
    <row r="1379" spans="1:12">
      <c r="A1379" s="1220"/>
      <c r="B1379" s="1219" t="s">
        <v>2309</v>
      </c>
      <c r="C1379" s="1221"/>
      <c r="D1379" s="1221"/>
      <c r="E1379" s="1101"/>
      <c r="F1379" s="1101"/>
      <c r="J1379" s="1197"/>
      <c r="L1379" s="1193"/>
    </row>
    <row r="1380" spans="1:12">
      <c r="A1380" s="1220"/>
      <c r="B1380" s="1219" t="s">
        <v>2310</v>
      </c>
      <c r="C1380" s="1221"/>
      <c r="D1380" s="1221"/>
      <c r="E1380" s="1101"/>
      <c r="F1380" s="1101"/>
      <c r="J1380" s="1197"/>
      <c r="L1380" s="1193"/>
    </row>
    <row r="1381" spans="1:12">
      <c r="A1381" s="1220"/>
      <c r="B1381" s="1219" t="s">
        <v>2311</v>
      </c>
      <c r="C1381" s="1221"/>
      <c r="D1381" s="1221"/>
      <c r="E1381" s="1101"/>
      <c r="F1381" s="1101"/>
      <c r="J1381" s="1197"/>
      <c r="L1381" s="1193"/>
    </row>
    <row r="1382" spans="1:12">
      <c r="A1382" s="1220"/>
      <c r="B1382" s="1219" t="s">
        <v>2312</v>
      </c>
      <c r="C1382" s="1221"/>
      <c r="D1382" s="1221"/>
      <c r="E1382" s="1101"/>
      <c r="F1382" s="1101"/>
      <c r="J1382" s="1197"/>
      <c r="L1382" s="1193"/>
    </row>
    <row r="1383" spans="1:12">
      <c r="A1383" s="1220"/>
      <c r="B1383" s="1219"/>
      <c r="C1383" s="1221"/>
      <c r="D1383" s="1221"/>
      <c r="E1383" s="1101"/>
      <c r="F1383" s="1101"/>
      <c r="J1383" s="1197"/>
      <c r="L1383" s="1193"/>
    </row>
    <row r="1384" spans="1:12">
      <c r="A1384" s="1222"/>
      <c r="B1384" s="1223"/>
      <c r="C1384" s="1212"/>
      <c r="D1384" s="1212"/>
      <c r="E1384" s="1101"/>
      <c r="F1384" s="1101"/>
      <c r="J1384" s="1197"/>
      <c r="L1384" s="1193"/>
    </row>
    <row r="1385" spans="1:12">
      <c r="A1385" s="1220"/>
      <c r="B1385" s="1216" t="s">
        <v>2248</v>
      </c>
      <c r="C1385" s="1172"/>
      <c r="D1385" s="1172"/>
      <c r="E1385" s="1101"/>
      <c r="F1385" s="1101"/>
      <c r="J1385" s="1197"/>
      <c r="L1385" s="1193"/>
    </row>
    <row r="1386" spans="1:12">
      <c r="A1386" s="1220"/>
      <c r="B1386" s="1216"/>
      <c r="C1386" s="1221"/>
      <c r="D1386" s="1221"/>
      <c r="E1386" s="1101"/>
      <c r="F1386" s="1101"/>
      <c r="J1386" s="1197"/>
      <c r="L1386" s="1193"/>
    </row>
    <row r="1387" spans="1:12">
      <c r="A1387" s="1233" t="s">
        <v>2565</v>
      </c>
      <c r="B1387" s="1216" t="s">
        <v>2314</v>
      </c>
      <c r="C1387" s="1217"/>
      <c r="D1387" s="1217"/>
      <c r="E1387" s="1101"/>
      <c r="F1387" s="1101"/>
      <c r="J1387" s="1197"/>
      <c r="L1387" s="1193"/>
    </row>
    <row r="1388" spans="1:12">
      <c r="A1388" s="1234"/>
      <c r="B1388" s="1219"/>
      <c r="C1388" s="1217"/>
      <c r="D1388" s="1217"/>
      <c r="E1388" s="1101"/>
      <c r="F1388" s="1101"/>
      <c r="J1388" s="1197"/>
      <c r="L1388" s="1193"/>
    </row>
    <row r="1389" spans="1:12" ht="115">
      <c r="A1389" s="1234"/>
      <c r="B1389" s="1235" t="s">
        <v>2315</v>
      </c>
      <c r="C1389" s="1217" t="s">
        <v>2285</v>
      </c>
      <c r="D1389" s="1217">
        <v>1</v>
      </c>
      <c r="E1389" s="1101"/>
      <c r="F1389" s="1101">
        <f>D1389*E1389</f>
        <v>0</v>
      </c>
      <c r="J1389" s="1197"/>
      <c r="L1389" s="1193"/>
    </row>
    <row r="1390" spans="1:12" ht="146.25" customHeight="1">
      <c r="A1390" s="1234"/>
      <c r="B1390" s="1235" t="s">
        <v>2316</v>
      </c>
      <c r="C1390" s="1217" t="s">
        <v>2285</v>
      </c>
      <c r="D1390" s="1217">
        <v>1</v>
      </c>
      <c r="E1390" s="1101"/>
      <c r="F1390" s="1101">
        <f>D1390*E1390</f>
        <v>0</v>
      </c>
      <c r="J1390" s="1197"/>
      <c r="L1390" s="1193"/>
    </row>
    <row r="1391" spans="1:12">
      <c r="A1391" s="1234"/>
      <c r="B1391" s="1219" t="s">
        <v>2248</v>
      </c>
      <c r="C1391" s="1236"/>
      <c r="D1391" s="1217"/>
      <c r="E1391" s="1101"/>
      <c r="F1391" s="1101"/>
      <c r="J1391" s="1197"/>
      <c r="L1391" s="1193"/>
    </row>
    <row r="1392" spans="1:12" ht="12.5">
      <c r="A1392" s="1151"/>
      <c r="C1392" s="1198"/>
      <c r="D1392" s="1198"/>
      <c r="E1392" s="1101"/>
      <c r="F1392" s="1101"/>
      <c r="J1392" s="1197"/>
      <c r="L1392" s="1193"/>
    </row>
    <row r="1393" spans="1:12" ht="12.5">
      <c r="A1393" s="1199" t="s">
        <v>2551</v>
      </c>
      <c r="B1393" s="1237" t="s">
        <v>2317</v>
      </c>
      <c r="C1393" s="1201"/>
      <c r="D1393" s="1201"/>
      <c r="E1393" s="1202"/>
      <c r="F1393" s="1203">
        <f>SUM(F1306:F1392)</f>
        <v>0</v>
      </c>
      <c r="J1393" s="1197"/>
      <c r="L1393" s="1193"/>
    </row>
    <row r="1394" spans="1:12" ht="12.5">
      <c r="A1394" s="1151"/>
      <c r="C1394" s="1198"/>
      <c r="D1394" s="1198"/>
      <c r="E1394" s="1101"/>
      <c r="F1394" s="1101"/>
      <c r="J1394" s="1197"/>
      <c r="L1394" s="1193"/>
    </row>
    <row r="1395" spans="1:12" ht="13" thickBot="1">
      <c r="A1395" s="1151"/>
      <c r="C1395" s="1198"/>
      <c r="D1395" s="1198"/>
      <c r="E1395" s="1101"/>
      <c r="F1395" s="1101"/>
      <c r="J1395" s="1197"/>
      <c r="L1395" s="1193"/>
    </row>
    <row r="1396" spans="1:12" ht="35" thickBot="1">
      <c r="A1396" s="1238" t="s">
        <v>1391</v>
      </c>
      <c r="B1396" s="1239" t="s">
        <v>2566</v>
      </c>
      <c r="C1396" s="1240"/>
      <c r="D1396" s="1240"/>
      <c r="E1396" s="1241"/>
      <c r="F1396" s="1242">
        <f>F1393+F1293</f>
        <v>0</v>
      </c>
    </row>
    <row r="1398" spans="1:12">
      <c r="A1398" s="1089" t="s">
        <v>1392</v>
      </c>
      <c r="B1398" s="1081" t="s">
        <v>2567</v>
      </c>
      <c r="C1398" s="1082"/>
      <c r="D1398" s="1082"/>
      <c r="E1398" s="1088"/>
      <c r="F1398" s="1088"/>
    </row>
    <row r="1399" spans="1:12">
      <c r="A1399" s="1080"/>
      <c r="B1399" s="1081"/>
      <c r="C1399" s="1082"/>
      <c r="D1399" s="1082"/>
      <c r="E1399" s="1088"/>
      <c r="F1399" s="1088"/>
    </row>
    <row r="1400" spans="1:12" ht="23">
      <c r="A1400" s="1090" t="s">
        <v>2568</v>
      </c>
      <c r="B1400" s="1091" t="s">
        <v>2027</v>
      </c>
      <c r="C1400" s="1092"/>
      <c r="D1400" s="1093"/>
      <c r="E1400" s="1094"/>
      <c r="F1400" s="1095"/>
    </row>
    <row r="1401" spans="1:12" ht="14.5">
      <c r="A1401" s="1090"/>
      <c r="B1401" s="1096"/>
      <c r="C1401" s="1092"/>
      <c r="D1401" s="1093"/>
      <c r="E1401" s="1094"/>
      <c r="F1401" s="1095"/>
    </row>
    <row r="1402" spans="1:12" ht="129" customHeight="1">
      <c r="A1402" s="1097" t="s">
        <v>2569</v>
      </c>
      <c r="B1402" s="1098" t="s">
        <v>2029</v>
      </c>
      <c r="C1402" s="1099"/>
      <c r="D1402" s="1100"/>
      <c r="E1402" s="1101"/>
      <c r="F1402" s="1102"/>
    </row>
    <row r="1403" spans="1:12" ht="12.5">
      <c r="A1403" s="1097"/>
      <c r="B1403" s="1098"/>
      <c r="C1403" s="1099"/>
      <c r="D1403" s="1100"/>
      <c r="E1403" s="1101"/>
      <c r="F1403" s="1102"/>
    </row>
    <row r="1404" spans="1:12" ht="12.5">
      <c r="A1404" s="1097"/>
      <c r="B1404" s="1103" t="s">
        <v>2030</v>
      </c>
      <c r="C1404" s="1099"/>
      <c r="D1404" s="1100"/>
      <c r="E1404" s="1101"/>
      <c r="F1404" s="1102"/>
    </row>
    <row r="1405" spans="1:12" ht="13.5" customHeight="1">
      <c r="A1405" s="1097"/>
      <c r="B1405" s="1104" t="s">
        <v>2570</v>
      </c>
      <c r="C1405" s="1099"/>
      <c r="D1405" s="1100"/>
      <c r="E1405" s="1101"/>
      <c r="F1405" s="1102"/>
    </row>
    <row r="1406" spans="1:12" ht="13.5" customHeight="1">
      <c r="A1406" s="1097"/>
      <c r="B1406" s="1104" t="s">
        <v>2032</v>
      </c>
      <c r="C1406" s="1099"/>
      <c r="D1406" s="1100"/>
      <c r="E1406" s="1101"/>
      <c r="F1406" s="1102"/>
    </row>
    <row r="1407" spans="1:12" ht="13.5" customHeight="1">
      <c r="A1407" s="1097"/>
      <c r="B1407" s="1104" t="s">
        <v>2033</v>
      </c>
      <c r="C1407" s="1099"/>
      <c r="D1407" s="1100"/>
      <c r="E1407" s="1101"/>
      <c r="F1407" s="1102"/>
    </row>
    <row r="1408" spans="1:12" ht="13.5" customHeight="1">
      <c r="A1408" s="1097"/>
      <c r="B1408" s="1104" t="s">
        <v>2571</v>
      </c>
      <c r="C1408" s="1099"/>
      <c r="D1408" s="1100"/>
      <c r="E1408" s="1101"/>
      <c r="F1408" s="1102"/>
    </row>
    <row r="1409" spans="1:6" ht="13.5" customHeight="1">
      <c r="A1409" s="1097"/>
      <c r="B1409" s="1104" t="s">
        <v>2572</v>
      </c>
      <c r="C1409" s="1099"/>
      <c r="D1409" s="1100"/>
      <c r="E1409" s="1101"/>
      <c r="F1409" s="1102"/>
    </row>
    <row r="1410" spans="1:6" ht="13.5" customHeight="1">
      <c r="A1410" s="1097"/>
      <c r="B1410" s="1104" t="s">
        <v>2036</v>
      </c>
      <c r="C1410" s="1099"/>
      <c r="D1410" s="1100"/>
      <c r="E1410" s="1101"/>
      <c r="F1410" s="1102"/>
    </row>
    <row r="1411" spans="1:6" ht="13.5" customHeight="1">
      <c r="A1411" s="1097"/>
      <c r="B1411" s="1104" t="s">
        <v>2037</v>
      </c>
      <c r="C1411" s="1099"/>
      <c r="D1411" s="1100"/>
      <c r="E1411" s="1101"/>
      <c r="F1411" s="1102"/>
    </row>
    <row r="1412" spans="1:6" ht="13.5" customHeight="1">
      <c r="A1412" s="1097"/>
      <c r="B1412" s="1104" t="s">
        <v>2573</v>
      </c>
      <c r="C1412" s="1099"/>
      <c r="D1412" s="1100"/>
      <c r="E1412" s="1101"/>
      <c r="F1412" s="1102"/>
    </row>
    <row r="1413" spans="1:6" ht="13.5" customHeight="1">
      <c r="A1413" s="1097"/>
      <c r="B1413" s="1104" t="s">
        <v>2039</v>
      </c>
      <c r="C1413" s="1099"/>
      <c r="D1413" s="1100"/>
      <c r="E1413" s="1101"/>
      <c r="F1413" s="1102"/>
    </row>
    <row r="1414" spans="1:6" ht="12.5">
      <c r="A1414" s="1097"/>
      <c r="B1414" s="1104" t="s">
        <v>2040</v>
      </c>
      <c r="C1414" s="1099"/>
      <c r="D1414" s="1100"/>
      <c r="E1414" s="1101"/>
      <c r="F1414" s="1102"/>
    </row>
    <row r="1415" spans="1:6" ht="12.5">
      <c r="A1415" s="1097"/>
      <c r="B1415" s="1104" t="s">
        <v>2041</v>
      </c>
      <c r="C1415" s="1099"/>
      <c r="D1415" s="1100"/>
      <c r="E1415" s="1101"/>
      <c r="F1415" s="1102"/>
    </row>
    <row r="1416" spans="1:6" ht="12.5">
      <c r="A1416" s="1097"/>
      <c r="B1416" s="1104" t="s">
        <v>2574</v>
      </c>
      <c r="C1416" s="1099"/>
      <c r="D1416" s="1100"/>
      <c r="E1416" s="1101"/>
      <c r="F1416" s="1102"/>
    </row>
    <row r="1417" spans="1:6" ht="12.5">
      <c r="A1417" s="1097"/>
      <c r="B1417" s="1104" t="s">
        <v>2575</v>
      </c>
      <c r="C1417" s="1099"/>
      <c r="D1417" s="1100"/>
      <c r="E1417" s="1101"/>
      <c r="F1417" s="1102"/>
    </row>
    <row r="1418" spans="1:6" ht="13.5" customHeight="1">
      <c r="A1418" s="1097"/>
      <c r="B1418" s="1104" t="s">
        <v>2576</v>
      </c>
      <c r="C1418" s="1099"/>
      <c r="D1418" s="1100"/>
      <c r="E1418" s="1101"/>
      <c r="F1418" s="1102"/>
    </row>
    <row r="1419" spans="1:6" ht="13.5" customHeight="1">
      <c r="A1419" s="1097"/>
      <c r="B1419" s="1104" t="s">
        <v>2577</v>
      </c>
      <c r="C1419" s="1099"/>
      <c r="D1419" s="1100"/>
      <c r="E1419" s="1101"/>
      <c r="F1419" s="1102"/>
    </row>
    <row r="1420" spans="1:6" ht="13.5" customHeight="1">
      <c r="A1420" s="1097"/>
      <c r="B1420" s="1104" t="s">
        <v>2398</v>
      </c>
      <c r="C1420" s="1099"/>
      <c r="D1420" s="1100"/>
      <c r="E1420" s="1101"/>
      <c r="F1420" s="1102"/>
    </row>
    <row r="1421" spans="1:6" ht="13.5" customHeight="1">
      <c r="A1421" s="1097"/>
      <c r="B1421" s="1104" t="s">
        <v>2578</v>
      </c>
      <c r="C1421" s="1099"/>
      <c r="D1421" s="1100"/>
      <c r="E1421" s="1101"/>
      <c r="F1421" s="1102"/>
    </row>
    <row r="1422" spans="1:6" ht="13.5" customHeight="1">
      <c r="A1422" s="1097"/>
      <c r="B1422" s="1104" t="s">
        <v>2400</v>
      </c>
      <c r="C1422" s="1099"/>
      <c r="D1422" s="1100"/>
      <c r="E1422" s="1101"/>
      <c r="F1422" s="1102"/>
    </row>
    <row r="1423" spans="1:6" ht="13.5" customHeight="1">
      <c r="A1423" s="1097"/>
      <c r="B1423" s="1104" t="s">
        <v>2401</v>
      </c>
      <c r="C1423" s="1099"/>
      <c r="D1423" s="1100"/>
      <c r="E1423" s="1101"/>
      <c r="F1423" s="1102"/>
    </row>
    <row r="1424" spans="1:6" ht="13.5" customHeight="1">
      <c r="A1424" s="1097"/>
      <c r="B1424" s="1104" t="s">
        <v>2050</v>
      </c>
      <c r="C1424" s="1099"/>
      <c r="D1424" s="1100"/>
      <c r="E1424" s="1101"/>
      <c r="F1424" s="1102"/>
    </row>
    <row r="1425" spans="1:6" ht="13.5" customHeight="1">
      <c r="A1425" s="1097"/>
      <c r="B1425" s="1104" t="s">
        <v>2402</v>
      </c>
      <c r="C1425" s="1099"/>
      <c r="D1425" s="1100"/>
      <c r="E1425" s="1101"/>
      <c r="F1425" s="1102"/>
    </row>
    <row r="1426" spans="1:6" ht="13.5" customHeight="1">
      <c r="A1426" s="1097"/>
      <c r="B1426" s="1105"/>
      <c r="C1426" s="1099"/>
      <c r="D1426" s="1100"/>
      <c r="E1426" s="1101"/>
      <c r="F1426" s="1102"/>
    </row>
    <row r="1427" spans="1:6" ht="13.5" customHeight="1">
      <c r="A1427" s="1097"/>
      <c r="B1427" s="1103" t="s">
        <v>2579</v>
      </c>
      <c r="C1427" s="1099" t="s">
        <v>5</v>
      </c>
      <c r="D1427" s="1100">
        <v>1</v>
      </c>
      <c r="E1427" s="1101"/>
      <c r="F1427" s="1101">
        <f>D1427*E1427</f>
        <v>0</v>
      </c>
    </row>
    <row r="1428" spans="1:6" ht="13.5" customHeight="1">
      <c r="A1428" s="1097"/>
      <c r="B1428" s="1105"/>
      <c r="C1428" s="1099"/>
      <c r="D1428" s="1100"/>
      <c r="E1428" s="1101"/>
      <c r="F1428" s="1101"/>
    </row>
    <row r="1429" spans="1:6" ht="13.5" customHeight="1">
      <c r="A1429" s="1097" t="s">
        <v>2580</v>
      </c>
      <c r="B1429" s="1106" t="s">
        <v>2054</v>
      </c>
      <c r="C1429" s="1099" t="s">
        <v>183</v>
      </c>
      <c r="D1429" s="1100">
        <v>1</v>
      </c>
      <c r="E1429" s="1101"/>
      <c r="F1429" s="1101">
        <f>D1429*E1429</f>
        <v>0</v>
      </c>
    </row>
    <row r="1430" spans="1:6" ht="23">
      <c r="A1430" s="1097"/>
      <c r="B1430" s="1078" t="s">
        <v>2055</v>
      </c>
      <c r="C1430" s="1099"/>
      <c r="D1430" s="1100"/>
      <c r="E1430" s="1101"/>
      <c r="F1430" s="1101"/>
    </row>
    <row r="1431" spans="1:6" ht="46">
      <c r="A1431" s="1097"/>
      <c r="B1431" s="1107" t="s">
        <v>2056</v>
      </c>
      <c r="C1431" s="1099"/>
      <c r="D1431" s="1100"/>
      <c r="E1431" s="1101"/>
      <c r="F1431" s="1101"/>
    </row>
    <row r="1432" spans="1:6" ht="13.5" customHeight="1">
      <c r="A1432" s="1097"/>
      <c r="B1432" s="1078" t="s">
        <v>2057</v>
      </c>
      <c r="C1432" s="1099"/>
      <c r="D1432" s="1100"/>
      <c r="E1432" s="1101"/>
      <c r="F1432" s="1101"/>
    </row>
    <row r="1433" spans="1:6" ht="13.5" customHeight="1">
      <c r="A1433" s="1097"/>
      <c r="B1433" s="1078" t="s">
        <v>2058</v>
      </c>
      <c r="C1433" s="1099"/>
      <c r="D1433" s="1100"/>
      <c r="E1433" s="1101"/>
      <c r="F1433" s="1101"/>
    </row>
    <row r="1434" spans="1:6" ht="13.5" customHeight="1">
      <c r="A1434" s="1097"/>
      <c r="B1434" s="1078" t="s">
        <v>2059</v>
      </c>
      <c r="C1434" s="1099"/>
      <c r="D1434" s="1100"/>
      <c r="E1434" s="1101"/>
      <c r="F1434" s="1101"/>
    </row>
    <row r="1435" spans="1:6" ht="13.5" customHeight="1">
      <c r="A1435" s="1097"/>
      <c r="B1435" s="1078" t="s">
        <v>2060</v>
      </c>
      <c r="C1435" s="1099"/>
      <c r="D1435" s="1100"/>
      <c r="E1435" s="1101"/>
      <c r="F1435" s="1101"/>
    </row>
    <row r="1436" spans="1:6" ht="13.5" customHeight="1">
      <c r="A1436" s="1097"/>
      <c r="B1436" s="1108"/>
      <c r="C1436" s="1099"/>
      <c r="D1436" s="1100"/>
      <c r="E1436" s="1101"/>
      <c r="F1436" s="1101"/>
    </row>
    <row r="1437" spans="1:6" ht="57.5">
      <c r="A1437" s="1097" t="s">
        <v>2581</v>
      </c>
      <c r="B1437" s="1253" t="s">
        <v>2406</v>
      </c>
      <c r="C1437" s="1099"/>
      <c r="D1437" s="1100"/>
      <c r="E1437" s="1101"/>
      <c r="F1437" s="1101"/>
    </row>
    <row r="1438" spans="1:6" ht="13.5" customHeight="1">
      <c r="A1438" s="1097"/>
      <c r="B1438" s="1109"/>
      <c r="C1438" s="1099"/>
      <c r="D1438" s="1100"/>
      <c r="E1438" s="1101"/>
      <c r="F1438" s="1101"/>
    </row>
    <row r="1439" spans="1:6" ht="13.5" customHeight="1">
      <c r="A1439" s="1097"/>
      <c r="B1439" s="1103" t="s">
        <v>2063</v>
      </c>
      <c r="C1439" s="1099"/>
      <c r="D1439" s="1100"/>
      <c r="E1439" s="1101"/>
      <c r="F1439" s="1101"/>
    </row>
    <row r="1440" spans="1:6" ht="13.5" customHeight="1">
      <c r="A1440" s="1097"/>
      <c r="B1440" s="1247" t="s">
        <v>2582</v>
      </c>
      <c r="C1440" s="1099"/>
      <c r="D1440" s="1100"/>
      <c r="E1440" s="1101"/>
      <c r="F1440" s="1101"/>
    </row>
    <row r="1441" spans="1:6" ht="13.5" customHeight="1">
      <c r="A1441" s="1097"/>
      <c r="B1441" s="1247" t="s">
        <v>2408</v>
      </c>
      <c r="C1441" s="1099"/>
      <c r="D1441" s="1100"/>
      <c r="E1441" s="1101"/>
      <c r="F1441" s="1101"/>
    </row>
    <row r="1442" spans="1:6" ht="13.5" customHeight="1">
      <c r="A1442" s="1097"/>
      <c r="B1442" s="1247" t="s">
        <v>2583</v>
      </c>
      <c r="C1442" s="1099"/>
      <c r="D1442" s="1100"/>
      <c r="E1442" s="1101"/>
      <c r="F1442" s="1101"/>
    </row>
    <row r="1443" spans="1:6" ht="13.5" customHeight="1">
      <c r="A1443" s="1097"/>
      <c r="B1443" s="1247"/>
      <c r="C1443" s="1099"/>
      <c r="D1443" s="1100"/>
      <c r="E1443" s="1101"/>
      <c r="F1443" s="1101"/>
    </row>
    <row r="1444" spans="1:6" ht="13.5" customHeight="1">
      <c r="A1444" s="1097"/>
      <c r="B1444" s="1111" t="s">
        <v>2584</v>
      </c>
      <c r="C1444" s="1099"/>
      <c r="D1444" s="1100"/>
      <c r="E1444" s="1101"/>
      <c r="F1444" s="1101"/>
    </row>
    <row r="1445" spans="1:6" ht="13.5" customHeight="1">
      <c r="A1445" s="1097"/>
      <c r="B1445" s="1111" t="s">
        <v>2067</v>
      </c>
      <c r="C1445" s="1099"/>
      <c r="D1445" s="1100"/>
      <c r="E1445" s="1101"/>
      <c r="F1445" s="1101"/>
    </row>
    <row r="1446" spans="1:6" ht="13.5" customHeight="1">
      <c r="A1446" s="1097"/>
      <c r="B1446" s="1111" t="s">
        <v>2068</v>
      </c>
      <c r="C1446" s="1099"/>
      <c r="D1446" s="1100"/>
      <c r="E1446" s="1101"/>
      <c r="F1446" s="1101"/>
    </row>
    <row r="1447" spans="1:6" ht="13.5" customHeight="1">
      <c r="A1447" s="1097"/>
      <c r="B1447" s="1111" t="s">
        <v>2585</v>
      </c>
      <c r="C1447" s="1099"/>
      <c r="D1447" s="1100"/>
      <c r="E1447" s="1101"/>
      <c r="F1447" s="1101"/>
    </row>
    <row r="1448" spans="1:6" ht="13.5" customHeight="1">
      <c r="A1448" s="1097"/>
      <c r="B1448" s="1111"/>
      <c r="C1448" s="1099"/>
      <c r="D1448" s="1100"/>
      <c r="E1448" s="1101"/>
      <c r="F1448" s="1101"/>
    </row>
    <row r="1449" spans="1:6" ht="13.5" customHeight="1">
      <c r="A1449" s="1097"/>
      <c r="B1449" s="1111" t="s">
        <v>2586</v>
      </c>
      <c r="C1449" s="1099"/>
      <c r="D1449" s="1100"/>
      <c r="E1449" s="1101"/>
      <c r="F1449" s="1101"/>
    </row>
    <row r="1450" spans="1:6" ht="13.5" customHeight="1">
      <c r="A1450" s="1097"/>
      <c r="B1450" s="1111" t="s">
        <v>2071</v>
      </c>
      <c r="C1450" s="1099"/>
      <c r="D1450" s="1100"/>
      <c r="E1450" s="1101"/>
      <c r="F1450" s="1101"/>
    </row>
    <row r="1451" spans="1:6" ht="13.5" customHeight="1">
      <c r="A1451" s="1097"/>
      <c r="B1451" s="1111" t="s">
        <v>2072</v>
      </c>
      <c r="C1451" s="1099"/>
      <c r="D1451" s="1100"/>
      <c r="E1451" s="1101"/>
      <c r="F1451" s="1101"/>
    </row>
    <row r="1452" spans="1:6" ht="13.5" customHeight="1">
      <c r="A1452" s="1097"/>
      <c r="B1452" s="1111" t="s">
        <v>2587</v>
      </c>
      <c r="C1452" s="1099"/>
      <c r="D1452" s="1100"/>
      <c r="E1452" s="1101"/>
      <c r="F1452" s="1101"/>
    </row>
    <row r="1453" spans="1:6" ht="13.5" customHeight="1">
      <c r="A1453" s="1097"/>
      <c r="B1453" s="1111"/>
      <c r="C1453" s="1099"/>
      <c r="D1453" s="1100"/>
      <c r="E1453" s="1101"/>
      <c r="F1453" s="1101"/>
    </row>
    <row r="1454" spans="1:6" ht="13.5" customHeight="1">
      <c r="A1454" s="1097"/>
      <c r="B1454" s="1111" t="s">
        <v>2078</v>
      </c>
      <c r="C1454" s="1099"/>
      <c r="D1454" s="1100"/>
      <c r="E1454" s="1101"/>
      <c r="F1454" s="1101"/>
    </row>
    <row r="1455" spans="1:6" ht="13.5" customHeight="1">
      <c r="A1455" s="1097"/>
      <c r="B1455" s="1111" t="s">
        <v>2588</v>
      </c>
      <c r="C1455" s="1099"/>
      <c r="D1455" s="1100"/>
      <c r="E1455" s="1101"/>
      <c r="F1455" s="1101"/>
    </row>
    <row r="1456" spans="1:6" ht="13.5" customHeight="1">
      <c r="A1456" s="1097"/>
      <c r="B1456" s="1248" t="s">
        <v>2416</v>
      </c>
      <c r="C1456" s="1099"/>
      <c r="D1456" s="1100"/>
      <c r="E1456" s="1101"/>
      <c r="F1456" s="1101"/>
    </row>
    <row r="1457" spans="1:6" ht="13.5" customHeight="1">
      <c r="A1457" s="1097"/>
      <c r="B1457" s="1247" t="s">
        <v>2589</v>
      </c>
      <c r="C1457" s="1099"/>
      <c r="D1457" s="1100"/>
      <c r="E1457" s="1101"/>
      <c r="F1457" s="1101"/>
    </row>
    <row r="1458" spans="1:6" ht="13.5" customHeight="1">
      <c r="A1458" s="1097"/>
      <c r="B1458" s="1247" t="s">
        <v>2080</v>
      </c>
      <c r="C1458" s="1099"/>
      <c r="D1458" s="1100"/>
      <c r="E1458" s="1101"/>
      <c r="F1458" s="1101"/>
    </row>
    <row r="1459" spans="1:6" ht="13.5" customHeight="1">
      <c r="A1459" s="1097"/>
      <c r="B1459" s="1109"/>
      <c r="C1459" s="1099"/>
      <c r="D1459" s="1100"/>
      <c r="E1459" s="1101"/>
      <c r="F1459" s="1101"/>
    </row>
    <row r="1460" spans="1:6" ht="13.5" customHeight="1">
      <c r="A1460" s="1097"/>
      <c r="B1460" s="1109" t="s">
        <v>2418</v>
      </c>
      <c r="C1460" s="1099"/>
      <c r="D1460" s="1100"/>
      <c r="E1460" s="1101"/>
      <c r="F1460" s="1101"/>
    </row>
    <row r="1461" spans="1:6" ht="13.5" customHeight="1">
      <c r="A1461" s="1097"/>
      <c r="B1461" s="1111" t="s">
        <v>2082</v>
      </c>
      <c r="C1461" s="1099"/>
      <c r="D1461" s="1100"/>
      <c r="E1461" s="1101"/>
      <c r="F1461" s="1101"/>
    </row>
    <row r="1462" spans="1:6" ht="13.5" customHeight="1">
      <c r="A1462" s="1097"/>
      <c r="B1462" s="1111" t="s">
        <v>2419</v>
      </c>
      <c r="C1462" s="1099"/>
      <c r="D1462" s="1100"/>
      <c r="E1462" s="1101"/>
      <c r="F1462" s="1101"/>
    </row>
    <row r="1463" spans="1:6">
      <c r="A1463" s="1097"/>
      <c r="B1463" s="1111" t="s">
        <v>2084</v>
      </c>
      <c r="C1463" s="1099"/>
      <c r="D1463" s="1100"/>
      <c r="E1463" s="1101"/>
      <c r="F1463" s="1101"/>
    </row>
    <row r="1464" spans="1:6" ht="23">
      <c r="A1464" s="1097"/>
      <c r="B1464" s="1104" t="s">
        <v>2420</v>
      </c>
      <c r="C1464" s="1099"/>
      <c r="D1464" s="1100"/>
      <c r="E1464" s="1101"/>
      <c r="F1464" s="1101"/>
    </row>
    <row r="1465" spans="1:6">
      <c r="A1465" s="1097"/>
      <c r="B1465" s="1104" t="s">
        <v>2085</v>
      </c>
      <c r="C1465" s="1099"/>
      <c r="D1465" s="1100"/>
      <c r="E1465" s="1101"/>
      <c r="F1465" s="1101"/>
    </row>
    <row r="1466" spans="1:6" ht="13.5" customHeight="1">
      <c r="A1466" s="1097"/>
      <c r="B1466" s="1108"/>
      <c r="C1466" s="1099"/>
      <c r="D1466" s="1100"/>
      <c r="E1466" s="1101"/>
      <c r="F1466" s="1101"/>
    </row>
    <row r="1467" spans="1:6" ht="13.5" customHeight="1">
      <c r="A1467" s="1097"/>
      <c r="B1467" s="1113" t="s">
        <v>2087</v>
      </c>
      <c r="C1467" s="1099" t="s">
        <v>5</v>
      </c>
      <c r="D1467" s="1100">
        <v>1</v>
      </c>
      <c r="E1467" s="1101"/>
      <c r="F1467" s="1101">
        <f>D1467*E1467</f>
        <v>0</v>
      </c>
    </row>
    <row r="1468" spans="1:6" ht="13.5" customHeight="1">
      <c r="A1468" s="1097"/>
      <c r="B1468" s="1108"/>
      <c r="C1468" s="1099"/>
      <c r="D1468" s="1100"/>
      <c r="E1468" s="1101"/>
      <c r="F1468" s="1101"/>
    </row>
    <row r="1469" spans="1:6" ht="57.5">
      <c r="A1469" s="1097" t="s">
        <v>2590</v>
      </c>
      <c r="B1469" s="1253" t="s">
        <v>2406</v>
      </c>
      <c r="C1469" s="1099"/>
      <c r="D1469" s="1100"/>
      <c r="E1469" s="1101"/>
      <c r="F1469" s="1101"/>
    </row>
    <row r="1470" spans="1:6" ht="13.5" customHeight="1">
      <c r="A1470" s="1097"/>
      <c r="B1470" s="1109"/>
      <c r="C1470" s="1099"/>
      <c r="D1470" s="1100"/>
      <c r="E1470" s="1101"/>
      <c r="F1470" s="1101"/>
    </row>
    <row r="1471" spans="1:6" ht="13.5" customHeight="1">
      <c r="A1471" s="1097"/>
      <c r="B1471" s="1103" t="s">
        <v>2063</v>
      </c>
      <c r="C1471" s="1099"/>
      <c r="D1471" s="1100"/>
      <c r="E1471" s="1101"/>
      <c r="F1471" s="1101"/>
    </row>
    <row r="1472" spans="1:6" ht="13.5" customHeight="1">
      <c r="A1472" s="1097"/>
      <c r="B1472" s="1247" t="s">
        <v>2407</v>
      </c>
      <c r="C1472" s="1099"/>
      <c r="D1472" s="1100"/>
      <c r="E1472" s="1101"/>
      <c r="F1472" s="1101"/>
    </row>
    <row r="1473" spans="1:6" ht="13.5" customHeight="1">
      <c r="A1473" s="1097"/>
      <c r="B1473" s="1247" t="s">
        <v>2408</v>
      </c>
      <c r="C1473" s="1099"/>
      <c r="D1473" s="1100"/>
      <c r="E1473" s="1101"/>
      <c r="F1473" s="1101"/>
    </row>
    <row r="1474" spans="1:6" ht="13.5" customHeight="1">
      <c r="A1474" s="1097"/>
      <c r="B1474" s="1247" t="s">
        <v>2409</v>
      </c>
      <c r="C1474" s="1099"/>
      <c r="D1474" s="1100"/>
      <c r="E1474" s="1101"/>
      <c r="F1474" s="1101"/>
    </row>
    <row r="1475" spans="1:6" ht="13.5" customHeight="1">
      <c r="A1475" s="1097"/>
      <c r="B1475" s="1247"/>
      <c r="C1475" s="1099"/>
      <c r="D1475" s="1100"/>
      <c r="E1475" s="1101"/>
      <c r="F1475" s="1101"/>
    </row>
    <row r="1476" spans="1:6" ht="13.5" customHeight="1">
      <c r="A1476" s="1097"/>
      <c r="B1476" s="1111" t="s">
        <v>2410</v>
      </c>
      <c r="C1476" s="1099"/>
      <c r="D1476" s="1100"/>
      <c r="E1476" s="1101"/>
      <c r="F1476" s="1101"/>
    </row>
    <row r="1477" spans="1:6" ht="13.5" customHeight="1">
      <c r="A1477" s="1097"/>
      <c r="B1477" s="1111" t="s">
        <v>2067</v>
      </c>
      <c r="C1477" s="1099"/>
      <c r="D1477" s="1100"/>
      <c r="E1477" s="1101"/>
      <c r="F1477" s="1101"/>
    </row>
    <row r="1478" spans="1:6" ht="13.5" customHeight="1">
      <c r="A1478" s="1097"/>
      <c r="B1478" s="1111" t="s">
        <v>2068</v>
      </c>
      <c r="C1478" s="1099"/>
      <c r="D1478" s="1100"/>
      <c r="E1478" s="1101"/>
      <c r="F1478" s="1101"/>
    </row>
    <row r="1479" spans="1:6" ht="13.5" customHeight="1">
      <c r="A1479" s="1097"/>
      <c r="B1479" s="1111" t="s">
        <v>2411</v>
      </c>
      <c r="C1479" s="1099"/>
      <c r="D1479" s="1100"/>
      <c r="E1479" s="1101"/>
      <c r="F1479" s="1101"/>
    </row>
    <row r="1480" spans="1:6" ht="13.5" customHeight="1">
      <c r="A1480" s="1097"/>
      <c r="B1480" s="1111"/>
      <c r="C1480" s="1099"/>
      <c r="D1480" s="1100"/>
      <c r="E1480" s="1101"/>
      <c r="F1480" s="1101"/>
    </row>
    <row r="1481" spans="1:6" ht="13.5" customHeight="1">
      <c r="A1481" s="1097"/>
      <c r="B1481" s="1111" t="s">
        <v>2412</v>
      </c>
      <c r="C1481" s="1099"/>
      <c r="D1481" s="1100"/>
      <c r="E1481" s="1101"/>
      <c r="F1481" s="1101"/>
    </row>
    <row r="1482" spans="1:6" ht="13.5" customHeight="1">
      <c r="A1482" s="1097"/>
      <c r="B1482" s="1111" t="s">
        <v>2071</v>
      </c>
      <c r="C1482" s="1099"/>
      <c r="D1482" s="1100"/>
      <c r="E1482" s="1101"/>
      <c r="F1482" s="1101"/>
    </row>
    <row r="1483" spans="1:6" ht="13.5" customHeight="1">
      <c r="A1483" s="1097"/>
      <c r="B1483" s="1111" t="s">
        <v>2072</v>
      </c>
      <c r="C1483" s="1099"/>
      <c r="D1483" s="1100"/>
      <c r="E1483" s="1101"/>
      <c r="F1483" s="1101"/>
    </row>
    <row r="1484" spans="1:6" ht="13.5" customHeight="1">
      <c r="A1484" s="1097"/>
      <c r="B1484" s="1111" t="s">
        <v>2413</v>
      </c>
      <c r="C1484" s="1099"/>
      <c r="D1484" s="1100"/>
      <c r="E1484" s="1101"/>
      <c r="F1484" s="1101"/>
    </row>
    <row r="1485" spans="1:6" ht="13.5" customHeight="1">
      <c r="A1485" s="1097"/>
      <c r="B1485" s="1111"/>
      <c r="C1485" s="1099"/>
      <c r="D1485" s="1100"/>
      <c r="E1485" s="1101"/>
      <c r="F1485" s="1101"/>
    </row>
    <row r="1486" spans="1:6" ht="13.5" customHeight="1">
      <c r="A1486" s="1097"/>
      <c r="B1486" s="1111" t="s">
        <v>2414</v>
      </c>
      <c r="C1486" s="1099"/>
      <c r="D1486" s="1100"/>
      <c r="E1486" s="1101"/>
      <c r="F1486" s="1101"/>
    </row>
    <row r="1487" spans="1:6" ht="13.5" customHeight="1">
      <c r="A1487" s="1097"/>
      <c r="B1487" s="1111" t="s">
        <v>2415</v>
      </c>
      <c r="C1487" s="1099"/>
      <c r="D1487" s="1100"/>
      <c r="E1487" s="1101"/>
      <c r="F1487" s="1101"/>
    </row>
    <row r="1488" spans="1:6" ht="13.5" customHeight="1">
      <c r="A1488" s="1097"/>
      <c r="B1488" s="1248" t="s">
        <v>2416</v>
      </c>
      <c r="C1488" s="1099"/>
      <c r="D1488" s="1100"/>
      <c r="E1488" s="1101"/>
      <c r="F1488" s="1101"/>
    </row>
    <row r="1489" spans="1:6" ht="13.5" customHeight="1">
      <c r="A1489" s="1097"/>
      <c r="B1489" s="1247" t="s">
        <v>2417</v>
      </c>
      <c r="C1489" s="1099"/>
      <c r="D1489" s="1100"/>
      <c r="E1489" s="1101"/>
      <c r="F1489" s="1101"/>
    </row>
    <row r="1490" spans="1:6" ht="13.5" customHeight="1">
      <c r="A1490" s="1097"/>
      <c r="B1490" s="1247" t="s">
        <v>2080</v>
      </c>
      <c r="C1490" s="1099"/>
      <c r="D1490" s="1100"/>
      <c r="E1490" s="1101"/>
      <c r="F1490" s="1101"/>
    </row>
    <row r="1491" spans="1:6" ht="13.5" customHeight="1">
      <c r="A1491" s="1097"/>
      <c r="B1491" s="1109"/>
      <c r="C1491" s="1099"/>
      <c r="D1491" s="1100"/>
      <c r="E1491" s="1101"/>
      <c r="F1491" s="1101"/>
    </row>
    <row r="1492" spans="1:6" ht="13.5" customHeight="1">
      <c r="A1492" s="1097"/>
      <c r="B1492" s="1109" t="s">
        <v>2418</v>
      </c>
      <c r="C1492" s="1099"/>
      <c r="D1492" s="1100"/>
      <c r="E1492" s="1101"/>
      <c r="F1492" s="1101"/>
    </row>
    <row r="1493" spans="1:6" ht="13.5" customHeight="1">
      <c r="A1493" s="1097"/>
      <c r="B1493" s="1111" t="s">
        <v>2082</v>
      </c>
      <c r="C1493" s="1099"/>
      <c r="D1493" s="1100"/>
      <c r="E1493" s="1101"/>
      <c r="F1493" s="1101"/>
    </row>
    <row r="1494" spans="1:6" ht="13.5" customHeight="1">
      <c r="A1494" s="1097"/>
      <c r="B1494" s="1111" t="s">
        <v>2419</v>
      </c>
      <c r="C1494" s="1099"/>
      <c r="D1494" s="1100"/>
      <c r="E1494" s="1101"/>
      <c r="F1494" s="1101"/>
    </row>
    <row r="1495" spans="1:6" ht="13.5" customHeight="1">
      <c r="A1495" s="1097"/>
      <c r="B1495" s="1111" t="s">
        <v>2084</v>
      </c>
      <c r="C1495" s="1099"/>
      <c r="D1495" s="1100"/>
      <c r="E1495" s="1101"/>
      <c r="F1495" s="1101"/>
    </row>
    <row r="1496" spans="1:6" ht="23">
      <c r="A1496" s="1097"/>
      <c r="B1496" s="1104" t="s">
        <v>2420</v>
      </c>
      <c r="C1496" s="1099"/>
      <c r="D1496" s="1100"/>
      <c r="E1496" s="1101"/>
      <c r="F1496" s="1101"/>
    </row>
    <row r="1497" spans="1:6">
      <c r="A1497" s="1097"/>
      <c r="B1497" s="1104" t="s">
        <v>2085</v>
      </c>
      <c r="C1497" s="1099"/>
      <c r="D1497" s="1100"/>
      <c r="E1497" s="1101"/>
      <c r="F1497" s="1101"/>
    </row>
    <row r="1498" spans="1:6">
      <c r="A1498" s="1097"/>
      <c r="B1498" s="1111"/>
      <c r="C1498" s="1099"/>
      <c r="D1498" s="1100"/>
      <c r="E1498" s="1101"/>
      <c r="F1498" s="1101"/>
    </row>
    <row r="1499" spans="1:6" ht="13.5" customHeight="1">
      <c r="A1499" s="1097"/>
      <c r="B1499" s="1113" t="s">
        <v>2421</v>
      </c>
      <c r="C1499" s="1099" t="s">
        <v>5</v>
      </c>
      <c r="D1499" s="1100">
        <v>3</v>
      </c>
      <c r="E1499" s="1101"/>
      <c r="F1499" s="1101">
        <f>D1499*E1499</f>
        <v>0</v>
      </c>
    </row>
    <row r="1500" spans="1:6" ht="13.5" customHeight="1">
      <c r="A1500" s="1097"/>
      <c r="B1500" s="1108"/>
      <c r="C1500" s="1099"/>
      <c r="D1500" s="1100"/>
      <c r="E1500" s="1101"/>
      <c r="F1500" s="1101"/>
    </row>
    <row r="1501" spans="1:6" ht="96.75" customHeight="1">
      <c r="A1501" s="1097" t="s">
        <v>2591</v>
      </c>
      <c r="B1501" s="1254" t="s">
        <v>2089</v>
      </c>
      <c r="C1501" s="1115"/>
      <c r="D1501" s="1115"/>
      <c r="E1501" s="1101"/>
      <c r="F1501" s="1101"/>
    </row>
    <row r="1502" spans="1:6" ht="13.5" customHeight="1">
      <c r="A1502" s="1097"/>
      <c r="B1502" s="1255" t="s">
        <v>2090</v>
      </c>
      <c r="C1502" s="1115"/>
      <c r="D1502" s="1115"/>
      <c r="E1502" s="1101"/>
      <c r="F1502" s="1101"/>
    </row>
    <row r="1503" spans="1:6" ht="13.5" customHeight="1">
      <c r="A1503" s="1097"/>
      <c r="B1503" s="1255" t="s">
        <v>2091</v>
      </c>
      <c r="C1503" s="1115"/>
      <c r="D1503" s="1115"/>
      <c r="E1503" s="1101"/>
      <c r="F1503" s="1101"/>
    </row>
    <row r="1504" spans="1:6" ht="13.5" customHeight="1">
      <c r="A1504" s="1097"/>
      <c r="B1504" s="1255" t="s">
        <v>2092</v>
      </c>
      <c r="C1504" s="1115"/>
      <c r="D1504" s="1115"/>
      <c r="E1504" s="1101"/>
      <c r="F1504" s="1101"/>
    </row>
    <row r="1505" spans="1:6" ht="13.5" customHeight="1">
      <c r="A1505" s="1097"/>
      <c r="B1505" s="1255" t="s">
        <v>2093</v>
      </c>
      <c r="C1505" s="1115"/>
      <c r="D1505" s="1115"/>
      <c r="E1505" s="1101"/>
      <c r="F1505" s="1101"/>
    </row>
    <row r="1506" spans="1:6" ht="13.5" customHeight="1">
      <c r="A1506" s="1097"/>
      <c r="B1506" s="1255" t="s">
        <v>2094</v>
      </c>
      <c r="C1506" s="1115" t="s">
        <v>1579</v>
      </c>
      <c r="D1506" s="1115">
        <v>3</v>
      </c>
      <c r="E1506" s="1101"/>
      <c r="F1506" s="1101"/>
    </row>
    <row r="1507" spans="1:6" ht="13.5" customHeight="1">
      <c r="A1507" s="1097"/>
      <c r="B1507" s="1255" t="s">
        <v>2095</v>
      </c>
      <c r="C1507" s="1115" t="s">
        <v>5</v>
      </c>
      <c r="D1507" s="1115">
        <v>1</v>
      </c>
      <c r="E1507" s="1101"/>
      <c r="F1507" s="1101"/>
    </row>
    <row r="1508" spans="1:6" ht="13.5" customHeight="1">
      <c r="A1508" s="1097"/>
      <c r="B1508" s="1255" t="s">
        <v>2096</v>
      </c>
      <c r="C1508" s="1115" t="s">
        <v>5</v>
      </c>
      <c r="D1508" s="1115">
        <v>1</v>
      </c>
      <c r="E1508" s="1101"/>
      <c r="F1508" s="1101"/>
    </row>
    <row r="1509" spans="1:6" ht="13.5" customHeight="1">
      <c r="A1509" s="1097"/>
      <c r="B1509" s="1255" t="s">
        <v>2097</v>
      </c>
      <c r="C1509" s="1115" t="s">
        <v>5</v>
      </c>
      <c r="D1509" s="1115">
        <v>1</v>
      </c>
      <c r="E1509" s="1101"/>
      <c r="F1509" s="1101"/>
    </row>
    <row r="1510" spans="1:6" ht="13.5" customHeight="1">
      <c r="A1510" s="1097"/>
      <c r="B1510" s="1255" t="s">
        <v>2098</v>
      </c>
      <c r="C1510" s="1115" t="s">
        <v>5</v>
      </c>
      <c r="D1510" s="1115">
        <v>2</v>
      </c>
      <c r="E1510" s="1101"/>
      <c r="F1510" s="1101"/>
    </row>
    <row r="1511" spans="1:6" ht="13.5" customHeight="1">
      <c r="A1511" s="1097"/>
      <c r="B1511" s="1255" t="s">
        <v>2099</v>
      </c>
      <c r="C1511" s="1115" t="s">
        <v>5</v>
      </c>
      <c r="D1511" s="1115">
        <v>1</v>
      </c>
      <c r="E1511" s="1101"/>
      <c r="F1511" s="1101"/>
    </row>
    <row r="1512" spans="1:6" ht="13.5" customHeight="1">
      <c r="A1512" s="1097"/>
      <c r="B1512" s="1256"/>
      <c r="C1512" s="1252"/>
      <c r="D1512" s="1252"/>
      <c r="E1512" s="1101"/>
      <c r="F1512" s="1101"/>
    </row>
    <row r="1513" spans="1:6" ht="13.5" customHeight="1">
      <c r="A1513" s="1097"/>
      <c r="B1513" s="1117" t="s">
        <v>2100</v>
      </c>
      <c r="C1513" s="1099" t="s">
        <v>183</v>
      </c>
      <c r="D1513" s="1100">
        <v>3</v>
      </c>
      <c r="E1513" s="1101"/>
      <c r="F1513" s="1101">
        <f>D1513*E1513</f>
        <v>0</v>
      </c>
    </row>
    <row r="1514" spans="1:6" ht="13.5" customHeight="1">
      <c r="A1514" s="1097"/>
      <c r="B1514" s="1108"/>
      <c r="C1514" s="1099"/>
      <c r="D1514" s="1100"/>
      <c r="E1514" s="1101"/>
      <c r="F1514" s="1101"/>
    </row>
    <row r="1515" spans="1:6" ht="93.75" customHeight="1">
      <c r="A1515" s="1097" t="s">
        <v>2592</v>
      </c>
      <c r="B1515" s="1254" t="s">
        <v>2089</v>
      </c>
      <c r="C1515" s="1115"/>
      <c r="D1515" s="1115"/>
      <c r="E1515" s="1101"/>
      <c r="F1515" s="1101"/>
    </row>
    <row r="1516" spans="1:6" ht="13.5" customHeight="1">
      <c r="A1516" s="1097"/>
      <c r="B1516" s="1255" t="s">
        <v>2090</v>
      </c>
      <c r="C1516" s="1115"/>
      <c r="D1516" s="1115"/>
      <c r="E1516" s="1101"/>
      <c r="F1516" s="1101"/>
    </row>
    <row r="1517" spans="1:6" ht="13.5" customHeight="1">
      <c r="A1517" s="1097"/>
      <c r="B1517" s="1255" t="s">
        <v>2593</v>
      </c>
      <c r="C1517" s="1115"/>
      <c r="D1517" s="1115"/>
      <c r="E1517" s="1101"/>
      <c r="F1517" s="1101"/>
    </row>
    <row r="1518" spans="1:6" ht="13.5" customHeight="1">
      <c r="A1518" s="1097"/>
      <c r="B1518" s="1255" t="s">
        <v>2594</v>
      </c>
      <c r="C1518" s="1115"/>
      <c r="D1518" s="1115"/>
      <c r="E1518" s="1101"/>
      <c r="F1518" s="1101"/>
    </row>
    <row r="1519" spans="1:6" ht="13.5" customHeight="1">
      <c r="A1519" s="1097"/>
      <c r="B1519" s="1255" t="s">
        <v>2093</v>
      </c>
      <c r="C1519" s="1115"/>
      <c r="D1519" s="1115"/>
      <c r="E1519" s="1101"/>
      <c r="F1519" s="1101"/>
    </row>
    <row r="1520" spans="1:6" ht="13.5" customHeight="1">
      <c r="A1520" s="1097"/>
      <c r="B1520" s="1255" t="s">
        <v>2094</v>
      </c>
      <c r="C1520" s="1115" t="s">
        <v>1579</v>
      </c>
      <c r="D1520" s="1115">
        <v>2.9</v>
      </c>
      <c r="E1520" s="1101"/>
      <c r="F1520" s="1101"/>
    </row>
    <row r="1521" spans="1:6" ht="13.5" customHeight="1">
      <c r="A1521" s="1097"/>
      <c r="B1521" s="1255" t="s">
        <v>2095</v>
      </c>
      <c r="C1521" s="1115" t="s">
        <v>5</v>
      </c>
      <c r="D1521" s="1115">
        <v>1</v>
      </c>
      <c r="E1521" s="1101"/>
      <c r="F1521" s="1101"/>
    </row>
    <row r="1522" spans="1:6" ht="13.5" customHeight="1">
      <c r="A1522" s="1097"/>
      <c r="B1522" s="1255" t="s">
        <v>2096</v>
      </c>
      <c r="C1522" s="1115" t="s">
        <v>5</v>
      </c>
      <c r="D1522" s="1115">
        <v>1</v>
      </c>
      <c r="E1522" s="1101"/>
      <c r="F1522" s="1101"/>
    </row>
    <row r="1523" spans="1:6" ht="13.5" customHeight="1">
      <c r="A1523" s="1097"/>
      <c r="B1523" s="1255" t="s">
        <v>2097</v>
      </c>
      <c r="C1523" s="1115" t="s">
        <v>5</v>
      </c>
      <c r="D1523" s="1115">
        <v>1</v>
      </c>
      <c r="E1523" s="1101"/>
      <c r="F1523" s="1101"/>
    </row>
    <row r="1524" spans="1:6" ht="13.5" customHeight="1">
      <c r="A1524" s="1097"/>
      <c r="B1524" s="1255" t="s">
        <v>2098</v>
      </c>
      <c r="C1524" s="1115" t="s">
        <v>5</v>
      </c>
      <c r="D1524" s="1115">
        <v>2</v>
      </c>
      <c r="E1524" s="1101"/>
      <c r="F1524" s="1101"/>
    </row>
    <row r="1525" spans="1:6" ht="13.5" customHeight="1">
      <c r="A1525" s="1097"/>
      <c r="B1525" s="1255" t="s">
        <v>2099</v>
      </c>
      <c r="C1525" s="1115" t="s">
        <v>5</v>
      </c>
      <c r="D1525" s="1115">
        <v>1</v>
      </c>
      <c r="E1525" s="1101"/>
      <c r="F1525" s="1101"/>
    </row>
    <row r="1526" spans="1:6" ht="13.5" customHeight="1">
      <c r="A1526" s="1097"/>
      <c r="B1526" s="1256"/>
      <c r="C1526" s="1252"/>
      <c r="D1526" s="1252"/>
      <c r="E1526" s="1101"/>
      <c r="F1526" s="1101"/>
    </row>
    <row r="1527" spans="1:6" ht="13.5" customHeight="1">
      <c r="A1527" s="1097"/>
      <c r="B1527" s="1117" t="s">
        <v>2595</v>
      </c>
      <c r="C1527" s="1099" t="s">
        <v>183</v>
      </c>
      <c r="D1527" s="1100">
        <v>2</v>
      </c>
      <c r="E1527" s="1101"/>
      <c r="F1527" s="1101">
        <f>D1527*E1527</f>
        <v>0</v>
      </c>
    </row>
    <row r="1528" spans="1:6" ht="13.5" customHeight="1">
      <c r="A1528" s="1097"/>
      <c r="B1528" s="1108"/>
      <c r="C1528" s="1099"/>
      <c r="D1528" s="1100"/>
      <c r="E1528" s="1101"/>
      <c r="F1528" s="1101"/>
    </row>
    <row r="1529" spans="1:6" ht="140.25" customHeight="1">
      <c r="A1529" s="1097" t="s">
        <v>2596</v>
      </c>
      <c r="B1529" s="1118" t="s">
        <v>2102</v>
      </c>
      <c r="C1529" s="1099"/>
      <c r="D1529" s="1100"/>
      <c r="E1529" s="1101"/>
      <c r="F1529" s="1101"/>
    </row>
    <row r="1530" spans="1:6" ht="13.5" customHeight="1">
      <c r="A1530" s="1097"/>
      <c r="B1530" s="1118"/>
      <c r="C1530" s="1099"/>
      <c r="D1530" s="1100"/>
      <c r="E1530" s="1101"/>
      <c r="F1530" s="1101"/>
    </row>
    <row r="1531" spans="1:6" ht="13.5" customHeight="1">
      <c r="A1531" s="1097"/>
      <c r="B1531" s="1118" t="s">
        <v>2103</v>
      </c>
      <c r="C1531" s="1099" t="s">
        <v>5</v>
      </c>
      <c r="D1531" s="1100">
        <v>8</v>
      </c>
      <c r="E1531" s="1101"/>
      <c r="F1531" s="1101">
        <f>D1531*E1531</f>
        <v>0</v>
      </c>
    </row>
    <row r="1532" spans="1:6" ht="13.5" customHeight="1">
      <c r="A1532" s="1097"/>
      <c r="B1532" s="1118" t="s">
        <v>2597</v>
      </c>
      <c r="C1532" s="1099" t="s">
        <v>5</v>
      </c>
      <c r="D1532" s="1100">
        <v>2</v>
      </c>
      <c r="E1532" s="1101"/>
      <c r="F1532" s="1101">
        <f>D1532*E1532</f>
        <v>0</v>
      </c>
    </row>
    <row r="1533" spans="1:6" ht="13.5" customHeight="1">
      <c r="A1533" s="1097"/>
      <c r="B1533" s="1108"/>
      <c r="C1533" s="1099"/>
      <c r="D1533" s="1100"/>
      <c r="E1533" s="1101"/>
      <c r="F1533" s="1101"/>
    </row>
    <row r="1534" spans="1:6" ht="46.5" customHeight="1">
      <c r="A1534" s="1097" t="s">
        <v>2598</v>
      </c>
      <c r="B1534" s="1078" t="s">
        <v>2105</v>
      </c>
      <c r="C1534" s="1099"/>
      <c r="D1534" s="1100"/>
      <c r="E1534" s="1101"/>
      <c r="F1534" s="1101"/>
    </row>
    <row r="1535" spans="1:6" ht="13.5" customHeight="1">
      <c r="A1535" s="1097"/>
      <c r="B1535" s="1119" t="s">
        <v>2106</v>
      </c>
      <c r="C1535" s="1099"/>
      <c r="D1535" s="1100"/>
      <c r="E1535" s="1101"/>
      <c r="F1535" s="1101"/>
    </row>
    <row r="1536" spans="1:6" ht="13.5" customHeight="1">
      <c r="A1536" s="1097"/>
      <c r="B1536" s="1119" t="s">
        <v>2107</v>
      </c>
      <c r="C1536" s="1099" t="s">
        <v>5</v>
      </c>
      <c r="D1536" s="1100">
        <v>4</v>
      </c>
      <c r="E1536" s="1101"/>
      <c r="F1536" s="1101">
        <f>D1536*E1536</f>
        <v>0</v>
      </c>
    </row>
    <row r="1537" spans="1:6" ht="13.5" customHeight="1">
      <c r="A1537" s="1097"/>
      <c r="B1537" s="1119"/>
      <c r="C1537" s="1099"/>
      <c r="D1537" s="1100"/>
      <c r="E1537" s="1101"/>
      <c r="F1537" s="1101"/>
    </row>
    <row r="1538" spans="1:6" ht="23">
      <c r="A1538" s="1097" t="s">
        <v>2599</v>
      </c>
      <c r="B1538" s="1120" t="s">
        <v>2109</v>
      </c>
      <c r="C1538" s="1121"/>
      <c r="D1538" s="1100"/>
      <c r="E1538" s="1101"/>
      <c r="F1538" s="1101"/>
    </row>
    <row r="1539" spans="1:6" ht="13.5" customHeight="1">
      <c r="A1539" s="1097"/>
      <c r="B1539" s="1120"/>
      <c r="C1539" s="1121"/>
      <c r="D1539" s="1100"/>
      <c r="E1539" s="1101"/>
      <c r="F1539" s="1101"/>
    </row>
    <row r="1540" spans="1:6" ht="13.5" customHeight="1">
      <c r="A1540" s="1097"/>
      <c r="B1540" s="1122" t="s">
        <v>2110</v>
      </c>
      <c r="C1540" s="1123" t="s">
        <v>5</v>
      </c>
      <c r="D1540" s="1100">
        <v>1</v>
      </c>
      <c r="E1540" s="1101"/>
      <c r="F1540" s="1101"/>
    </row>
    <row r="1541" spans="1:6" ht="13.5" customHeight="1">
      <c r="A1541" s="1097"/>
      <c r="B1541" s="1122"/>
      <c r="C1541" s="1123"/>
      <c r="D1541" s="1100"/>
      <c r="E1541" s="1101"/>
      <c r="F1541" s="1101"/>
    </row>
    <row r="1542" spans="1:6" ht="13.5" customHeight="1">
      <c r="A1542" s="1097"/>
      <c r="B1542" s="1120" t="s">
        <v>2111</v>
      </c>
      <c r="C1542" s="1123"/>
      <c r="D1542" s="1100"/>
      <c r="E1542" s="1101"/>
      <c r="F1542" s="1101"/>
    </row>
    <row r="1543" spans="1:6">
      <c r="A1543" s="1097"/>
      <c r="B1543" s="1124" t="s">
        <v>2112</v>
      </c>
      <c r="C1543" s="1123" t="s">
        <v>5</v>
      </c>
      <c r="D1543" s="1100">
        <f>SUM(D1540:D1540)</f>
        <v>1</v>
      </c>
      <c r="E1543" s="1101"/>
      <c r="F1543" s="1101"/>
    </row>
    <row r="1544" spans="1:6" ht="23">
      <c r="A1544" s="1097"/>
      <c r="B1544" s="1104" t="s">
        <v>2113</v>
      </c>
      <c r="C1544" s="1123" t="s">
        <v>5</v>
      </c>
      <c r="D1544" s="1100">
        <f>SUM(D1540:D1540)</f>
        <v>1</v>
      </c>
      <c r="E1544" s="1101"/>
      <c r="F1544" s="1101"/>
    </row>
    <row r="1545" spans="1:6" ht="23">
      <c r="A1545" s="1097"/>
      <c r="B1545" s="1104" t="s">
        <v>2114</v>
      </c>
      <c r="C1545" s="1123" t="s">
        <v>5</v>
      </c>
      <c r="D1545" s="1100">
        <f>SUM(D1540:D1540)</f>
        <v>1</v>
      </c>
      <c r="E1545" s="1101"/>
      <c r="F1545" s="1101"/>
    </row>
    <row r="1546" spans="1:6" ht="13.5" customHeight="1">
      <c r="A1546" s="1097"/>
      <c r="B1546" s="1120" t="s">
        <v>2115</v>
      </c>
      <c r="C1546" s="1123" t="s">
        <v>183</v>
      </c>
      <c r="D1546" s="1100">
        <f>SUM(D1540:D1540)</f>
        <v>1</v>
      </c>
      <c r="E1546" s="1101"/>
      <c r="F1546" s="1101"/>
    </row>
    <row r="1547" spans="1:6" ht="13.5" customHeight="1">
      <c r="A1547" s="1097"/>
      <c r="B1547" s="1097" t="s">
        <v>2116</v>
      </c>
      <c r="C1547" s="1123" t="s">
        <v>5</v>
      </c>
      <c r="D1547" s="1100">
        <f>SUM(D1540:D1540)</f>
        <v>1</v>
      </c>
      <c r="E1547" s="1101"/>
      <c r="F1547" s="1101"/>
    </row>
    <row r="1548" spans="1:6" ht="13.5" customHeight="1">
      <c r="A1548" s="1097"/>
      <c r="B1548" s="1097" t="s">
        <v>2117</v>
      </c>
      <c r="C1548" s="1123" t="s">
        <v>5</v>
      </c>
      <c r="D1548" s="1100">
        <f>SUM(D1540:D1540)*2</f>
        <v>2</v>
      </c>
      <c r="E1548" s="1101"/>
      <c r="F1548" s="1101"/>
    </row>
    <row r="1549" spans="1:6" ht="13.5" customHeight="1">
      <c r="A1549" s="1097"/>
      <c r="B1549" s="1097"/>
      <c r="C1549" s="1123"/>
      <c r="D1549" s="1100"/>
      <c r="E1549" s="1101"/>
      <c r="F1549" s="1101"/>
    </row>
    <row r="1550" spans="1:6" ht="13.5" customHeight="1">
      <c r="A1550" s="1097"/>
      <c r="B1550" s="1097" t="s">
        <v>2600</v>
      </c>
      <c r="C1550" s="1123" t="s">
        <v>183</v>
      </c>
      <c r="D1550" s="1100">
        <v>1</v>
      </c>
      <c r="E1550" s="1101"/>
      <c r="F1550" s="1101">
        <f>D1550*E1550</f>
        <v>0</v>
      </c>
    </row>
    <row r="1551" spans="1:6" ht="23">
      <c r="A1551" s="1097"/>
      <c r="B1551" s="1097" t="s">
        <v>2119</v>
      </c>
      <c r="C1551" s="1123"/>
      <c r="D1551" s="1100"/>
      <c r="E1551" s="1101"/>
      <c r="F1551" s="1101"/>
    </row>
    <row r="1552" spans="1:6" ht="13.5" customHeight="1">
      <c r="A1552" s="1097"/>
      <c r="B1552" s="1108"/>
      <c r="C1552" s="1099"/>
      <c r="D1552" s="1100"/>
      <c r="E1552" s="1101"/>
      <c r="F1552" s="1101"/>
    </row>
    <row r="1553" spans="1:6" ht="34.5">
      <c r="A1553" s="1097" t="s">
        <v>2601</v>
      </c>
      <c r="B1553" s="1125" t="s">
        <v>2121</v>
      </c>
      <c r="C1553" s="1126"/>
      <c r="D1553" s="1126"/>
      <c r="E1553" s="1101"/>
      <c r="F1553" s="1101"/>
    </row>
    <row r="1554" spans="1:6" ht="13.5" customHeight="1">
      <c r="A1554" s="1097"/>
      <c r="B1554" s="1125"/>
      <c r="C1554" s="1126"/>
      <c r="D1554" s="1126"/>
      <c r="E1554" s="1101"/>
      <c r="F1554" s="1101"/>
    </row>
    <row r="1555" spans="1:6" ht="13.5" customHeight="1">
      <c r="A1555" s="1097"/>
      <c r="B1555" s="1127" t="s">
        <v>2122</v>
      </c>
      <c r="C1555" s="1126"/>
      <c r="D1555" s="1126"/>
      <c r="E1555" s="1101"/>
      <c r="F1555" s="1101"/>
    </row>
    <row r="1556" spans="1:6" ht="13.5" customHeight="1">
      <c r="A1556" s="1097"/>
      <c r="B1556" s="1128" t="s">
        <v>2602</v>
      </c>
      <c r="C1556" s="1126"/>
      <c r="D1556" s="1126"/>
      <c r="E1556" s="1101"/>
      <c r="F1556" s="1101"/>
    </row>
    <row r="1557" spans="1:6" ht="13.5" customHeight="1">
      <c r="A1557" s="1097"/>
      <c r="B1557" s="1128" t="s">
        <v>2124</v>
      </c>
      <c r="C1557" s="1126"/>
      <c r="D1557" s="1126"/>
      <c r="E1557" s="1101"/>
      <c r="F1557" s="1101"/>
    </row>
    <row r="1558" spans="1:6" ht="13.5" customHeight="1">
      <c r="A1558" s="1097"/>
      <c r="B1558" s="1128" t="s">
        <v>2603</v>
      </c>
      <c r="C1558" s="1126"/>
      <c r="D1558" s="1126"/>
      <c r="E1558" s="1101"/>
      <c r="F1558" s="1101"/>
    </row>
    <row r="1559" spans="1:6" ht="13.5" customHeight="1">
      <c r="A1559" s="1097"/>
      <c r="B1559" s="1128" t="s">
        <v>2126</v>
      </c>
      <c r="C1559" s="1126"/>
      <c r="D1559" s="1126"/>
      <c r="E1559" s="1101"/>
      <c r="F1559" s="1101"/>
    </row>
    <row r="1560" spans="1:6" ht="13.5" customHeight="1">
      <c r="A1560" s="1097"/>
      <c r="B1560" s="1129" t="s">
        <v>2604</v>
      </c>
      <c r="C1560" s="1126" t="s">
        <v>183</v>
      </c>
      <c r="D1560" s="1100">
        <v>1</v>
      </c>
      <c r="E1560" s="1101"/>
      <c r="F1560" s="1101">
        <f>D1560*E1560</f>
        <v>0</v>
      </c>
    </row>
    <row r="1561" spans="1:6" ht="13.5" customHeight="1">
      <c r="A1561" s="1097"/>
      <c r="B1561" s="1108"/>
      <c r="C1561" s="1099"/>
      <c r="D1561" s="1100"/>
      <c r="E1561" s="1101"/>
      <c r="F1561" s="1101"/>
    </row>
    <row r="1562" spans="1:6" ht="46">
      <c r="A1562" s="1097" t="s">
        <v>2605</v>
      </c>
      <c r="B1562" s="1078" t="s">
        <v>2129</v>
      </c>
      <c r="C1562" s="1130"/>
      <c r="D1562" s="1130"/>
      <c r="E1562" s="1101"/>
      <c r="F1562" s="1101"/>
    </row>
    <row r="1563" spans="1:6" ht="46">
      <c r="A1563" s="1097"/>
      <c r="B1563" s="1078" t="s">
        <v>2130</v>
      </c>
      <c r="C1563" s="1130"/>
      <c r="D1563" s="1130"/>
      <c r="E1563" s="1101"/>
      <c r="F1563" s="1101"/>
    </row>
    <row r="1564" spans="1:6" ht="13.5" customHeight="1">
      <c r="A1564" s="1097"/>
      <c r="B1564" s="1108"/>
      <c r="C1564" s="1099"/>
      <c r="D1564" s="1100"/>
      <c r="E1564" s="1101"/>
      <c r="F1564" s="1101"/>
    </row>
    <row r="1565" spans="1:6" ht="26.25" customHeight="1">
      <c r="A1565" s="1097" t="s">
        <v>2606</v>
      </c>
      <c r="B1565" s="1104" t="s">
        <v>2132</v>
      </c>
      <c r="C1565" s="1131"/>
      <c r="E1565" s="1130"/>
      <c r="F1565" s="1101"/>
    </row>
    <row r="1566" spans="1:6" ht="13.5" customHeight="1">
      <c r="A1566" s="1132"/>
      <c r="B1566" s="1104" t="s">
        <v>2133</v>
      </c>
      <c r="C1566" s="1131" t="s">
        <v>5</v>
      </c>
      <c r="D1566" s="1088">
        <v>4</v>
      </c>
      <c r="E1566" s="1101"/>
      <c r="F1566" s="1101">
        <f>D1566*E1566</f>
        <v>0</v>
      </c>
    </row>
    <row r="1567" spans="1:6" ht="13.5" customHeight="1">
      <c r="A1567" s="1097"/>
      <c r="B1567" s="1133"/>
      <c r="C1567" s="1130"/>
      <c r="D1567" s="1130"/>
      <c r="E1567" s="1101"/>
      <c r="F1567" s="1101"/>
    </row>
    <row r="1568" spans="1:6" ht="24" customHeight="1">
      <c r="A1568" s="1097" t="s">
        <v>2607</v>
      </c>
      <c r="B1568" s="1104" t="s">
        <v>2135</v>
      </c>
      <c r="C1568" s="1131"/>
      <c r="E1568" s="1101"/>
      <c r="F1568" s="1101"/>
    </row>
    <row r="1569" spans="1:6" ht="13.5" customHeight="1">
      <c r="A1569" s="1132"/>
      <c r="B1569" s="1104" t="s">
        <v>2133</v>
      </c>
      <c r="C1569" s="1131" t="s">
        <v>5</v>
      </c>
      <c r="D1569" s="1088">
        <v>4</v>
      </c>
      <c r="E1569" s="1101"/>
      <c r="F1569" s="1101">
        <f>D1569*E1569</f>
        <v>0</v>
      </c>
    </row>
    <row r="1570" spans="1:6" ht="13.5" customHeight="1">
      <c r="A1570" s="1134"/>
      <c r="B1570" s="1104"/>
      <c r="C1570" s="1135"/>
      <c r="D1570" s="1136"/>
      <c r="E1570" s="1101"/>
      <c r="F1570" s="1101"/>
    </row>
    <row r="1571" spans="1:6" ht="57" customHeight="1">
      <c r="A1571" s="1097" t="s">
        <v>2608</v>
      </c>
      <c r="B1571" s="1137" t="s">
        <v>2137</v>
      </c>
      <c r="C1571" s="1131"/>
      <c r="E1571" s="1101"/>
      <c r="F1571" s="1101"/>
    </row>
    <row r="1572" spans="1:6" ht="13.5" customHeight="1">
      <c r="A1572" s="1132"/>
      <c r="B1572" s="1138" t="s">
        <v>2138</v>
      </c>
      <c r="C1572" s="1131" t="s">
        <v>5</v>
      </c>
      <c r="D1572" s="1088">
        <v>8</v>
      </c>
      <c r="E1572" s="1101"/>
      <c r="F1572" s="1101">
        <f>D1572*E1572</f>
        <v>0</v>
      </c>
    </row>
    <row r="1573" spans="1:6" ht="13.5" customHeight="1">
      <c r="A1573" s="1134"/>
      <c r="B1573" s="1138"/>
      <c r="C1573" s="1135"/>
      <c r="D1573" s="1136"/>
      <c r="E1573" s="1101"/>
      <c r="F1573" s="1101"/>
    </row>
    <row r="1574" spans="1:6" ht="46.5" customHeight="1">
      <c r="A1574" s="1097" t="s">
        <v>2609</v>
      </c>
      <c r="B1574" s="1137" t="s">
        <v>2140</v>
      </c>
      <c r="C1574" s="1131"/>
      <c r="E1574" s="1101"/>
      <c r="F1574" s="1101"/>
    </row>
    <row r="1575" spans="1:6" ht="13.5" customHeight="1">
      <c r="A1575" s="1132"/>
      <c r="B1575" s="1138" t="s">
        <v>2141</v>
      </c>
      <c r="C1575" s="1131" t="s">
        <v>5</v>
      </c>
      <c r="D1575" s="1088">
        <v>4</v>
      </c>
      <c r="E1575" s="1101"/>
      <c r="F1575" s="1101">
        <f>D1575*E1575</f>
        <v>0</v>
      </c>
    </row>
    <row r="1576" spans="1:6" ht="13.5" customHeight="1">
      <c r="A1576" s="1134"/>
      <c r="B1576" s="1138"/>
      <c r="C1576" s="1135"/>
      <c r="D1576" s="1136"/>
      <c r="E1576" s="1101"/>
      <c r="F1576" s="1101"/>
    </row>
    <row r="1577" spans="1:6" ht="91.5" customHeight="1">
      <c r="A1577" s="1097" t="s">
        <v>2610</v>
      </c>
      <c r="B1577" s="1137" t="s">
        <v>2143</v>
      </c>
      <c r="C1577" s="1130"/>
      <c r="D1577" s="1130"/>
      <c r="E1577" s="1101"/>
      <c r="F1577" s="1101"/>
    </row>
    <row r="1578" spans="1:6" ht="13.5" customHeight="1">
      <c r="A1578" s="1132"/>
      <c r="B1578" s="1138" t="s">
        <v>2144</v>
      </c>
      <c r="C1578" s="1131"/>
      <c r="D1578" s="1130"/>
      <c r="E1578" s="1130"/>
      <c r="F1578" s="1101"/>
    </row>
    <row r="1579" spans="1:6" ht="13.5" customHeight="1">
      <c r="A1579" s="1132"/>
      <c r="B1579" s="1139" t="s">
        <v>2145</v>
      </c>
      <c r="C1579" s="1131" t="s">
        <v>5</v>
      </c>
      <c r="D1579" s="1088">
        <v>4</v>
      </c>
      <c r="E1579" s="1130"/>
      <c r="F1579" s="1101">
        <f>D1579*E1579</f>
        <v>0</v>
      </c>
    </row>
    <row r="1580" spans="1:6" ht="13.5" customHeight="1">
      <c r="A1580" s="1132"/>
      <c r="B1580" s="1139" t="s">
        <v>2146</v>
      </c>
      <c r="C1580" s="1131" t="s">
        <v>5</v>
      </c>
      <c r="D1580" s="1088">
        <v>2</v>
      </c>
      <c r="E1580" s="1130"/>
      <c r="F1580" s="1101">
        <f>D1580*E1580</f>
        <v>0</v>
      </c>
    </row>
    <row r="1581" spans="1:6" ht="13.5" customHeight="1">
      <c r="A1581" s="1134"/>
      <c r="B1581" s="1139"/>
      <c r="C1581" s="1135"/>
      <c r="D1581" s="1136"/>
      <c r="E1581" s="1101"/>
      <c r="F1581" s="1101"/>
    </row>
    <row r="1582" spans="1:6" ht="24.75" customHeight="1">
      <c r="A1582" s="1134"/>
      <c r="B1582" s="1140" t="s">
        <v>2148</v>
      </c>
      <c r="C1582" s="1135"/>
      <c r="D1582" s="1136"/>
      <c r="E1582" s="1101"/>
      <c r="F1582" s="1101"/>
    </row>
    <row r="1583" spans="1:6" ht="13.5" customHeight="1">
      <c r="A1583" s="1134"/>
      <c r="B1583" s="1139"/>
      <c r="C1583" s="1126"/>
      <c r="D1583" s="1126"/>
      <c r="E1583" s="1101"/>
      <c r="F1583" s="1101"/>
    </row>
    <row r="1584" spans="1:6" ht="46.5" customHeight="1">
      <c r="A1584" s="1097" t="s">
        <v>2611</v>
      </c>
      <c r="B1584" s="1077" t="s">
        <v>2150</v>
      </c>
      <c r="C1584" s="1130"/>
      <c r="D1584" s="1130"/>
      <c r="E1584" s="1101"/>
      <c r="F1584" s="1101"/>
    </row>
    <row r="1585" spans="1:6" ht="13.5" customHeight="1">
      <c r="A1585" s="1132"/>
      <c r="B1585" s="1141" t="s">
        <v>2145</v>
      </c>
      <c r="C1585" s="1131" t="s">
        <v>5</v>
      </c>
      <c r="D1585" s="1088">
        <v>4</v>
      </c>
      <c r="E1585" s="1101"/>
      <c r="F1585" s="1101">
        <f>D1585*E1585</f>
        <v>0</v>
      </c>
    </row>
    <row r="1586" spans="1:6" ht="13.5" customHeight="1">
      <c r="A1586" s="1134"/>
      <c r="B1586" s="1142"/>
      <c r="C1586" s="1126"/>
      <c r="D1586" s="1126"/>
      <c r="E1586" s="1101"/>
      <c r="F1586" s="1101"/>
    </row>
    <row r="1587" spans="1:6" ht="23">
      <c r="A1587" s="1097" t="s">
        <v>2612</v>
      </c>
      <c r="B1587" s="1077" t="s">
        <v>2152</v>
      </c>
      <c r="C1587" s="1130"/>
      <c r="D1587" s="1130"/>
      <c r="E1587" s="1101"/>
      <c r="F1587" s="1101"/>
    </row>
    <row r="1588" spans="1:6" ht="13.5" customHeight="1">
      <c r="A1588" s="1132"/>
      <c r="B1588" s="1141" t="s">
        <v>2145</v>
      </c>
      <c r="C1588" s="1131" t="s">
        <v>5</v>
      </c>
      <c r="D1588" s="1088">
        <v>10</v>
      </c>
      <c r="E1588" s="1101"/>
      <c r="F1588" s="1101">
        <f>D1588*E1588</f>
        <v>0</v>
      </c>
    </row>
    <row r="1589" spans="1:6" ht="13.5" customHeight="1">
      <c r="A1589" s="1132"/>
      <c r="B1589" s="1141" t="s">
        <v>2146</v>
      </c>
      <c r="C1589" s="1131" t="s">
        <v>5</v>
      </c>
      <c r="D1589" s="1088">
        <v>4</v>
      </c>
      <c r="E1589" s="1101"/>
      <c r="F1589" s="1101">
        <f>D1589*E1589</f>
        <v>0</v>
      </c>
    </row>
    <row r="1590" spans="1:6" ht="12.75" customHeight="1">
      <c r="A1590" s="1077"/>
      <c r="B1590" s="1143"/>
      <c r="C1590" s="1135"/>
      <c r="D1590" s="1126"/>
      <c r="E1590" s="1101"/>
      <c r="F1590" s="1101"/>
    </row>
    <row r="1591" spans="1:6" ht="69" customHeight="1">
      <c r="A1591" s="1097" t="s">
        <v>2613</v>
      </c>
      <c r="B1591" s="1077" t="s">
        <v>2154</v>
      </c>
      <c r="C1591" s="1130"/>
      <c r="D1591" s="1130"/>
      <c r="E1591" s="1101"/>
      <c r="F1591" s="1101"/>
    </row>
    <row r="1592" spans="1:6" ht="13.5" customHeight="1">
      <c r="A1592" s="1132"/>
      <c r="B1592" s="1144"/>
      <c r="C1592" s="1145" t="s">
        <v>2155</v>
      </c>
      <c r="D1592" s="1088">
        <v>8</v>
      </c>
      <c r="E1592" s="1101"/>
      <c r="F1592" s="1101">
        <f>D1592*E1592</f>
        <v>0</v>
      </c>
    </row>
    <row r="1593" spans="1:6" ht="13.5" customHeight="1">
      <c r="A1593" s="1146"/>
      <c r="B1593" s="1142"/>
      <c r="C1593" s="1126"/>
      <c r="D1593" s="1126"/>
      <c r="E1593" s="1101"/>
      <c r="F1593" s="1101"/>
    </row>
    <row r="1594" spans="1:6" ht="43.5">
      <c r="A1594" s="1097" t="s">
        <v>2614</v>
      </c>
      <c r="B1594" s="1147" t="s">
        <v>2157</v>
      </c>
      <c r="C1594" s="1130"/>
      <c r="D1594" s="1130"/>
      <c r="E1594" s="1101"/>
      <c r="F1594" s="1101"/>
    </row>
    <row r="1595" spans="1:6" ht="13.5" customHeight="1">
      <c r="A1595" s="1132"/>
      <c r="B1595" s="1148" t="s">
        <v>2144</v>
      </c>
      <c r="C1595" s="1131"/>
      <c r="D1595" s="1130"/>
      <c r="E1595" s="1101"/>
      <c r="F1595" s="1101"/>
    </row>
    <row r="1596" spans="1:6" ht="13.5" customHeight="1">
      <c r="A1596" s="1132"/>
      <c r="B1596" s="1141" t="s">
        <v>2145</v>
      </c>
      <c r="C1596" s="1131" t="s">
        <v>5</v>
      </c>
      <c r="D1596" s="1088">
        <v>2</v>
      </c>
      <c r="E1596" s="1101"/>
      <c r="F1596" s="1101">
        <f>D1596*E1596</f>
        <v>0</v>
      </c>
    </row>
    <row r="1597" spans="1:6" ht="13.5" customHeight="1">
      <c r="A1597" s="1134"/>
      <c r="B1597" s="1149"/>
      <c r="C1597" s="1126"/>
      <c r="D1597" s="1126"/>
      <c r="E1597" s="1101"/>
      <c r="F1597" s="1101"/>
    </row>
    <row r="1598" spans="1:6" ht="24.75" customHeight="1">
      <c r="A1598" s="1097" t="s">
        <v>2615</v>
      </c>
      <c r="B1598" s="1150" t="s">
        <v>2159</v>
      </c>
      <c r="C1598" s="1130"/>
      <c r="D1598" s="1130"/>
      <c r="E1598" s="1101"/>
      <c r="F1598" s="1101"/>
    </row>
    <row r="1599" spans="1:6" ht="13.5" customHeight="1">
      <c r="A1599" s="1151"/>
      <c r="B1599" s="1148" t="s">
        <v>2144</v>
      </c>
      <c r="C1599" s="1130"/>
      <c r="D1599" s="1130"/>
      <c r="E1599" s="1101"/>
      <c r="F1599" s="1101"/>
    </row>
    <row r="1600" spans="1:6" ht="13.5" customHeight="1">
      <c r="A1600" s="1151"/>
      <c r="B1600" s="1141" t="s">
        <v>2145</v>
      </c>
      <c r="C1600" s="1131" t="s">
        <v>5</v>
      </c>
      <c r="D1600" s="1088">
        <v>1</v>
      </c>
      <c r="E1600" s="1101"/>
      <c r="F1600" s="1101">
        <f>D1600*E1600</f>
        <v>0</v>
      </c>
    </row>
    <row r="1601" spans="1:6" ht="13.5" customHeight="1">
      <c r="A1601" s="1134"/>
      <c r="B1601" s="1142"/>
      <c r="C1601" s="1126"/>
      <c r="D1601" s="1126"/>
      <c r="E1601" s="1101"/>
      <c r="F1601" s="1101"/>
    </row>
    <row r="1602" spans="1:6" ht="58">
      <c r="A1602" s="1097" t="s">
        <v>2616</v>
      </c>
      <c r="B1602" s="1147" t="s">
        <v>2443</v>
      </c>
      <c r="C1602" s="1152"/>
      <c r="D1602" s="1152"/>
      <c r="E1602" s="1101"/>
      <c r="F1602" s="1101"/>
    </row>
    <row r="1603" spans="1:6" ht="13.5" customHeight="1">
      <c r="A1603" s="1132"/>
      <c r="B1603" s="1141" t="s">
        <v>2145</v>
      </c>
      <c r="C1603" s="1131" t="s">
        <v>5</v>
      </c>
      <c r="D1603" s="1088">
        <v>4</v>
      </c>
      <c r="E1603" s="1101"/>
      <c r="F1603" s="1101">
        <f>D1603*E1603</f>
        <v>0</v>
      </c>
    </row>
    <row r="1604" spans="1:6" ht="13.5" customHeight="1">
      <c r="A1604" s="1134"/>
      <c r="B1604" s="1142"/>
      <c r="C1604" s="1126"/>
      <c r="D1604" s="1126"/>
      <c r="E1604" s="1101"/>
      <c r="F1604" s="1101"/>
    </row>
    <row r="1605" spans="1:6" ht="47.25" customHeight="1">
      <c r="A1605" s="1097" t="s">
        <v>2617</v>
      </c>
      <c r="B1605" s="1150" t="s">
        <v>2163</v>
      </c>
      <c r="C1605" s="1152"/>
      <c r="D1605" s="1152"/>
      <c r="E1605" s="1101"/>
      <c r="F1605" s="1101"/>
    </row>
    <row r="1606" spans="1:6" ht="13.5" customHeight="1">
      <c r="A1606" s="1132"/>
      <c r="B1606" s="1141" t="s">
        <v>2164</v>
      </c>
      <c r="C1606" s="1131" t="s">
        <v>5</v>
      </c>
      <c r="D1606" s="1088">
        <v>1</v>
      </c>
      <c r="E1606" s="1101"/>
      <c r="F1606" s="1101">
        <f>D1606*E1606</f>
        <v>0</v>
      </c>
    </row>
    <row r="1607" spans="1:6" ht="13.5" customHeight="1">
      <c r="A1607" s="1134"/>
      <c r="B1607" s="1142"/>
      <c r="C1607" s="1126"/>
      <c r="D1607" s="1126"/>
      <c r="E1607" s="1101"/>
      <c r="F1607" s="1101"/>
    </row>
    <row r="1608" spans="1:6" ht="24" customHeight="1">
      <c r="A1608" s="1097" t="s">
        <v>2618</v>
      </c>
      <c r="B1608" s="1077" t="s">
        <v>2166</v>
      </c>
      <c r="D1608" s="1153"/>
      <c r="E1608" s="1101"/>
      <c r="F1608" s="1101"/>
    </row>
    <row r="1609" spans="1:6" ht="23.25" customHeight="1">
      <c r="A1609" s="1132"/>
      <c r="B1609" s="1151" t="s">
        <v>2167</v>
      </c>
      <c r="C1609" s="1088" t="s">
        <v>5</v>
      </c>
      <c r="D1609" s="1088">
        <v>1</v>
      </c>
      <c r="E1609" s="1101"/>
      <c r="F1609" s="1101">
        <f>D1609*E1609</f>
        <v>0</v>
      </c>
    </row>
    <row r="1610" spans="1:6" ht="13.5" customHeight="1">
      <c r="A1610" s="1132"/>
      <c r="B1610" s="1151" t="s">
        <v>2168</v>
      </c>
      <c r="C1610" s="1088" t="s">
        <v>5</v>
      </c>
      <c r="D1610" s="1088">
        <v>1</v>
      </c>
      <c r="E1610" s="1101"/>
      <c r="F1610" s="1101">
        <f>D1610*E1610</f>
        <v>0</v>
      </c>
    </row>
    <row r="1611" spans="1:6" ht="13.5" customHeight="1">
      <c r="A1611" s="1132"/>
      <c r="B1611" s="1154" t="s">
        <v>2169</v>
      </c>
      <c r="C1611" s="1088" t="s">
        <v>5</v>
      </c>
      <c r="D1611" s="1088">
        <v>1</v>
      </c>
      <c r="E1611" s="1101"/>
      <c r="F1611" s="1101">
        <f>D1611*E1611</f>
        <v>0</v>
      </c>
    </row>
    <row r="1612" spans="1:6" ht="13.5" customHeight="1">
      <c r="A1612" s="1132"/>
      <c r="B1612" s="1154" t="s">
        <v>2170</v>
      </c>
      <c r="C1612" s="1088" t="s">
        <v>5</v>
      </c>
      <c r="D1612" s="1088">
        <v>1</v>
      </c>
      <c r="E1612" s="1101"/>
      <c r="F1612" s="1101">
        <f>D1612*E1612</f>
        <v>0</v>
      </c>
    </row>
    <row r="1613" spans="1:6" ht="13.5" customHeight="1">
      <c r="A1613" s="1132"/>
      <c r="B1613" s="1154"/>
      <c r="E1613" s="1101"/>
      <c r="F1613" s="1101"/>
    </row>
    <row r="1614" spans="1:6" ht="196.5" customHeight="1">
      <c r="A1614" s="1097" t="s">
        <v>2619</v>
      </c>
      <c r="B1614" s="1077" t="s">
        <v>2172</v>
      </c>
      <c r="C1614" s="1130"/>
      <c r="D1614" s="1130"/>
      <c r="E1614" s="1101"/>
      <c r="F1614" s="1101"/>
    </row>
    <row r="1615" spans="1:6" ht="15" customHeight="1">
      <c r="A1615" s="1132"/>
      <c r="B1615" s="1155" t="s">
        <v>2145</v>
      </c>
      <c r="C1615" s="1156" t="s">
        <v>1579</v>
      </c>
      <c r="D1615" s="1088">
        <v>156</v>
      </c>
      <c r="E1615" s="1101"/>
      <c r="F1615" s="1101">
        <f>D1615*E1615</f>
        <v>0</v>
      </c>
    </row>
    <row r="1616" spans="1:6" ht="15" customHeight="1">
      <c r="A1616" s="1132"/>
      <c r="B1616" s="1155" t="s">
        <v>2146</v>
      </c>
      <c r="C1616" s="1156" t="s">
        <v>1579</v>
      </c>
      <c r="D1616" s="1088">
        <v>60</v>
      </c>
      <c r="E1616" s="1101"/>
      <c r="F1616" s="1101">
        <f>D1616*E1616</f>
        <v>0</v>
      </c>
    </row>
    <row r="1617" spans="1:6" ht="15" customHeight="1">
      <c r="A1617" s="1132"/>
      <c r="B1617" s="1155" t="s">
        <v>2147</v>
      </c>
      <c r="C1617" s="1156" t="s">
        <v>1579</v>
      </c>
      <c r="D1617" s="1088">
        <v>12</v>
      </c>
      <c r="E1617" s="1101"/>
      <c r="F1617" s="1101">
        <f>D1617*E1617</f>
        <v>0</v>
      </c>
    </row>
    <row r="1618" spans="1:6" ht="24.75" customHeight="1">
      <c r="A1618" s="1132"/>
      <c r="B1618" s="1151" t="s">
        <v>2173</v>
      </c>
      <c r="C1618" s="1088" t="s">
        <v>2174</v>
      </c>
      <c r="D1618" s="1088">
        <v>20</v>
      </c>
      <c r="E1618" s="1101"/>
      <c r="F1618" s="1101">
        <f>D1618*E1618</f>
        <v>0</v>
      </c>
    </row>
    <row r="1619" spans="1:6" ht="15" customHeight="1">
      <c r="A1619" s="1134"/>
      <c r="B1619" s="1076"/>
      <c r="C1619" s="1126"/>
      <c r="D1619" s="1126"/>
      <c r="E1619" s="1101"/>
      <c r="F1619" s="1101"/>
    </row>
    <row r="1620" spans="1:6" ht="24.75" customHeight="1">
      <c r="A1620" s="1097" t="s">
        <v>2620</v>
      </c>
      <c r="B1620" s="1077" t="s">
        <v>2176</v>
      </c>
      <c r="D1620" s="1130"/>
      <c r="E1620" s="1101"/>
      <c r="F1620" s="1101"/>
    </row>
    <row r="1621" spans="1:6" ht="15" customHeight="1">
      <c r="A1621" s="1132"/>
      <c r="B1621" s="1155" t="s">
        <v>2145</v>
      </c>
      <c r="C1621" s="1088" t="s">
        <v>5</v>
      </c>
      <c r="D1621" s="1088">
        <v>32</v>
      </c>
      <c r="E1621" s="1101"/>
      <c r="F1621" s="1101">
        <f>D1621*E1621</f>
        <v>0</v>
      </c>
    </row>
    <row r="1622" spans="1:6" ht="15" customHeight="1">
      <c r="A1622" s="1132"/>
      <c r="B1622" s="1155" t="s">
        <v>2146</v>
      </c>
      <c r="C1622" s="1088" t="s">
        <v>5</v>
      </c>
      <c r="D1622" s="1088">
        <v>26</v>
      </c>
      <c r="E1622" s="1101"/>
      <c r="F1622" s="1101">
        <f>D1622*E1622</f>
        <v>0</v>
      </c>
    </row>
    <row r="1623" spans="1:6" ht="15" customHeight="1">
      <c r="A1623" s="1134"/>
      <c r="B1623" s="1076"/>
      <c r="C1623" s="1126"/>
      <c r="E1623" s="1101"/>
      <c r="F1623" s="1101"/>
    </row>
    <row r="1624" spans="1:6" ht="126.75" customHeight="1">
      <c r="A1624" s="1097" t="s">
        <v>2621</v>
      </c>
      <c r="B1624" s="1077" t="s">
        <v>2178</v>
      </c>
      <c r="C1624" s="1130"/>
      <c r="D1624" s="1130"/>
      <c r="E1624" s="1101"/>
      <c r="F1624" s="1101"/>
    </row>
    <row r="1625" spans="1:6" ht="15" customHeight="1">
      <c r="A1625" s="1132"/>
      <c r="B1625" s="1155" t="s">
        <v>2145</v>
      </c>
      <c r="C1625" s="1156" t="s">
        <v>1579</v>
      </c>
      <c r="D1625" s="1088">
        <v>156</v>
      </c>
      <c r="E1625" s="1101"/>
      <c r="F1625" s="1101">
        <f>D1625*E1625</f>
        <v>0</v>
      </c>
    </row>
    <row r="1626" spans="1:6" ht="15" customHeight="1">
      <c r="A1626" s="1132"/>
      <c r="B1626" s="1155" t="s">
        <v>2146</v>
      </c>
      <c r="C1626" s="1156" t="s">
        <v>1579</v>
      </c>
      <c r="D1626" s="1088">
        <v>60</v>
      </c>
      <c r="E1626" s="1101"/>
      <c r="F1626" s="1101">
        <f>D1626*E1626</f>
        <v>0</v>
      </c>
    </row>
    <row r="1627" spans="1:6" ht="15" customHeight="1">
      <c r="A1627" s="1132"/>
      <c r="B1627" s="1155" t="s">
        <v>2147</v>
      </c>
      <c r="C1627" s="1156" t="s">
        <v>1579</v>
      </c>
      <c r="D1627" s="1088">
        <v>12</v>
      </c>
      <c r="E1627" s="1101"/>
      <c r="F1627" s="1101">
        <f>D1627*E1627</f>
        <v>0</v>
      </c>
    </row>
    <row r="1628" spans="1:6" ht="15" customHeight="1">
      <c r="A1628" s="1134"/>
      <c r="B1628" s="1157"/>
      <c r="C1628" s="1158"/>
      <c r="D1628" s="1159"/>
      <c r="E1628" s="1101"/>
      <c r="F1628" s="1101"/>
    </row>
    <row r="1629" spans="1:6" ht="47.25" customHeight="1">
      <c r="A1629" s="1097" t="s">
        <v>2622</v>
      </c>
      <c r="B1629" s="1137" t="s">
        <v>2180</v>
      </c>
      <c r="C1629" s="1156"/>
      <c r="E1629" s="1101"/>
      <c r="F1629" s="1101"/>
    </row>
    <row r="1630" spans="1:6" ht="15" customHeight="1">
      <c r="A1630" s="1132"/>
      <c r="B1630" s="1160" t="s">
        <v>2181</v>
      </c>
      <c r="C1630" s="1088" t="s">
        <v>1579</v>
      </c>
      <c r="D1630" s="1088">
        <v>48</v>
      </c>
      <c r="E1630" s="1101"/>
      <c r="F1630" s="1101">
        <f>D1630*E1630</f>
        <v>0</v>
      </c>
    </row>
    <row r="1631" spans="1:6" ht="15" customHeight="1">
      <c r="A1631" s="1134"/>
      <c r="B1631" s="1078"/>
      <c r="C1631" s="1161"/>
      <c r="D1631" s="1161"/>
      <c r="E1631" s="1101"/>
      <c r="F1631" s="1101"/>
    </row>
    <row r="1632" spans="1:6" ht="81" customHeight="1">
      <c r="A1632" s="1097" t="s">
        <v>2623</v>
      </c>
      <c r="B1632" s="1137" t="s">
        <v>2183</v>
      </c>
      <c r="C1632" s="1130"/>
      <c r="D1632" s="1130"/>
      <c r="E1632" s="1101"/>
      <c r="F1632" s="1101"/>
    </row>
    <row r="1633" spans="1:6" ht="15" customHeight="1">
      <c r="A1633" s="1132"/>
      <c r="B1633" s="1160" t="s">
        <v>2184</v>
      </c>
      <c r="C1633" s="1088" t="s">
        <v>1579</v>
      </c>
      <c r="D1633" s="1088">
        <v>48</v>
      </c>
      <c r="E1633" s="1101"/>
      <c r="F1633" s="1101">
        <f>D1633*E1633</f>
        <v>0</v>
      </c>
    </row>
    <row r="1634" spans="1:6" ht="15" customHeight="1">
      <c r="A1634" s="1134"/>
      <c r="B1634" s="1078"/>
      <c r="C1634" s="1126"/>
      <c r="D1634" s="1126"/>
      <c r="E1634" s="1101"/>
      <c r="F1634" s="1101"/>
    </row>
    <row r="1635" spans="1:6" ht="24.75" customHeight="1">
      <c r="A1635" s="1097" t="s">
        <v>2624</v>
      </c>
      <c r="B1635" s="1137" t="s">
        <v>2186</v>
      </c>
      <c r="C1635" s="1130"/>
      <c r="D1635" s="1130"/>
      <c r="E1635" s="1101"/>
      <c r="F1635" s="1101"/>
    </row>
    <row r="1636" spans="1:6">
      <c r="A1636" s="1132"/>
      <c r="B1636" s="1078"/>
      <c r="C1636" s="1088" t="s">
        <v>5</v>
      </c>
      <c r="D1636" s="1088">
        <v>1</v>
      </c>
      <c r="E1636" s="1101"/>
      <c r="F1636" s="1101">
        <f>D1636*E1636</f>
        <v>0</v>
      </c>
    </row>
    <row r="1637" spans="1:6" ht="15" customHeight="1">
      <c r="A1637" s="1134"/>
      <c r="B1637" s="1078"/>
      <c r="C1637" s="1159"/>
      <c r="D1637" s="1159"/>
      <c r="E1637" s="1101"/>
      <c r="F1637" s="1101"/>
    </row>
    <row r="1638" spans="1:6" ht="57.75" customHeight="1">
      <c r="A1638" s="1097" t="s">
        <v>2625</v>
      </c>
      <c r="B1638" s="1137" t="s">
        <v>2188</v>
      </c>
      <c r="D1638" s="1153"/>
      <c r="E1638" s="1101"/>
      <c r="F1638" s="1101"/>
    </row>
    <row r="1639" spans="1:6" ht="13.5" customHeight="1">
      <c r="A1639" s="1077"/>
      <c r="C1639" s="1088" t="s">
        <v>7</v>
      </c>
      <c r="D1639" s="1153">
        <v>215</v>
      </c>
      <c r="E1639" s="1101"/>
      <c r="F1639" s="1101">
        <f>D1639*E1639</f>
        <v>0</v>
      </c>
    </row>
    <row r="1640" spans="1:6" ht="13.5" customHeight="1">
      <c r="A1640" s="1134"/>
      <c r="B1640" s="1162"/>
      <c r="C1640" s="1126"/>
      <c r="D1640" s="1126"/>
      <c r="E1640" s="1101"/>
      <c r="F1640" s="1101"/>
    </row>
    <row r="1641" spans="1:6" ht="23">
      <c r="A1641" s="1097" t="s">
        <v>2626</v>
      </c>
      <c r="B1641" s="1077" t="s">
        <v>2190</v>
      </c>
      <c r="D1641" s="1153"/>
      <c r="E1641" s="1101"/>
      <c r="F1641" s="1101"/>
    </row>
    <row r="1642" spans="1:6" ht="14.5">
      <c r="A1642" s="1077"/>
      <c r="B1642" s="1141" t="s">
        <v>2191</v>
      </c>
      <c r="C1642" s="1088" t="s">
        <v>5</v>
      </c>
      <c r="D1642" s="1088">
        <v>2</v>
      </c>
      <c r="E1642" s="1101"/>
      <c r="F1642" s="1101">
        <f>D1642*E1642</f>
        <v>0</v>
      </c>
    </row>
    <row r="1643" spans="1:6">
      <c r="A1643" s="1077"/>
      <c r="E1643" s="1101"/>
      <c r="F1643" s="1101"/>
    </row>
    <row r="1644" spans="1:6" ht="24" customHeight="1">
      <c r="A1644" s="1097" t="s">
        <v>2627</v>
      </c>
      <c r="B1644" s="1077" t="s">
        <v>2193</v>
      </c>
      <c r="E1644" s="1101"/>
      <c r="F1644" s="1101"/>
    </row>
    <row r="1645" spans="1:6" ht="14.5">
      <c r="A1645" s="1077"/>
      <c r="B1645" s="1141" t="s">
        <v>2194</v>
      </c>
      <c r="C1645" s="1088" t="s">
        <v>5</v>
      </c>
      <c r="D1645" s="1088">
        <v>5</v>
      </c>
      <c r="E1645" s="1101"/>
      <c r="F1645" s="1101">
        <f>D1645*E1645</f>
        <v>0</v>
      </c>
    </row>
    <row r="1646" spans="1:6">
      <c r="A1646" s="1151"/>
      <c r="B1646" s="1154"/>
      <c r="D1646" s="1163"/>
      <c r="E1646" s="1101"/>
      <c r="F1646" s="1101"/>
    </row>
    <row r="1647" spans="1:6" ht="46.5" customHeight="1">
      <c r="A1647" s="1097" t="s">
        <v>2628</v>
      </c>
      <c r="B1647" s="1077" t="s">
        <v>2196</v>
      </c>
      <c r="C1647" s="1164"/>
      <c r="D1647" s="1164"/>
      <c r="E1647" s="1101"/>
      <c r="F1647" s="1101"/>
    </row>
    <row r="1648" spans="1:6">
      <c r="A1648" s="1165"/>
      <c r="B1648" s="1166"/>
      <c r="C1648" s="1088" t="s">
        <v>2155</v>
      </c>
      <c r="D1648" s="1088">
        <v>1</v>
      </c>
      <c r="E1648" s="1101"/>
      <c r="F1648" s="1101">
        <f>D1648*E1648</f>
        <v>0</v>
      </c>
    </row>
    <row r="1649" spans="1:6">
      <c r="A1649" s="1165"/>
      <c r="B1649" s="1166"/>
      <c r="E1649" s="1101"/>
      <c r="F1649" s="1101"/>
    </row>
    <row r="1650" spans="1:6" ht="24" customHeight="1">
      <c r="A1650" s="1097" t="s">
        <v>2629</v>
      </c>
      <c r="B1650" s="1167" t="s">
        <v>2198</v>
      </c>
      <c r="C1650" s="1168"/>
      <c r="D1650" s="1169"/>
      <c r="E1650" s="1094"/>
      <c r="F1650" s="1170"/>
    </row>
    <row r="1651" spans="1:6" ht="14.5">
      <c r="A1651" s="1171"/>
      <c r="B1651" s="1141">
        <v>200</v>
      </c>
      <c r="C1651" s="1168" t="s">
        <v>1579</v>
      </c>
      <c r="D1651" s="1172">
        <v>58</v>
      </c>
      <c r="E1651" s="1094"/>
      <c r="F1651" s="1101">
        <f>D1651*E1651</f>
        <v>0</v>
      </c>
    </row>
    <row r="1652" spans="1:6" ht="14.5">
      <c r="A1652" s="1171"/>
      <c r="B1652" s="1141"/>
      <c r="C1652" s="1168"/>
      <c r="D1652" s="1172"/>
      <c r="E1652" s="1094"/>
      <c r="F1652" s="1173"/>
    </row>
    <row r="1653" spans="1:6" ht="43.5">
      <c r="A1653" s="1097" t="s">
        <v>2630</v>
      </c>
      <c r="B1653" s="1174" t="s">
        <v>2200</v>
      </c>
      <c r="C1653" s="1168"/>
      <c r="D1653" s="1172"/>
      <c r="E1653" s="1094"/>
      <c r="F1653" s="1173"/>
    </row>
    <row r="1654" spans="1:6" ht="14.5">
      <c r="A1654" s="1171"/>
      <c r="B1654" s="1175" t="s">
        <v>2201</v>
      </c>
      <c r="C1654" s="1168" t="s">
        <v>1579</v>
      </c>
      <c r="D1654" s="1172">
        <v>22</v>
      </c>
      <c r="E1654" s="1094"/>
      <c r="F1654" s="1101">
        <f>D1654*E1654</f>
        <v>0</v>
      </c>
    </row>
    <row r="1655" spans="1:6" ht="14.25" customHeight="1">
      <c r="A1655" s="1171"/>
      <c r="B1655" s="1141"/>
      <c r="C1655" s="1168"/>
      <c r="D1655" s="1172"/>
      <c r="E1655" s="1094"/>
      <c r="F1655" s="1173"/>
    </row>
    <row r="1656" spans="1:6" ht="23">
      <c r="A1656" s="1097" t="s">
        <v>2631</v>
      </c>
      <c r="B1656" s="1077" t="s">
        <v>2203</v>
      </c>
      <c r="C1656" s="1176"/>
      <c r="D1656" s="1176"/>
      <c r="E1656" s="1094"/>
      <c r="F1656" s="1170"/>
    </row>
    <row r="1657" spans="1:6">
      <c r="A1657" s="1171"/>
      <c r="B1657" s="1177"/>
      <c r="C1657" s="1145" t="s">
        <v>7</v>
      </c>
      <c r="D1657" s="1169">
        <v>110</v>
      </c>
      <c r="E1657" s="1094"/>
      <c r="F1657" s="1101">
        <f>D1657*E1657</f>
        <v>0</v>
      </c>
    </row>
    <row r="1658" spans="1:6" ht="13">
      <c r="A1658" s="1178"/>
      <c r="B1658" s="1177"/>
      <c r="C1658" s="1179"/>
      <c r="D1658" s="1169"/>
      <c r="E1658" s="1094"/>
      <c r="F1658" s="1180"/>
    </row>
    <row r="1659" spans="1:6" ht="57" customHeight="1">
      <c r="A1659" s="1097" t="s">
        <v>2632</v>
      </c>
      <c r="B1659" s="1077" t="s">
        <v>2188</v>
      </c>
      <c r="C1659" s="1145"/>
      <c r="D1659" s="1169"/>
      <c r="E1659" s="1094"/>
      <c r="F1659" s="1170"/>
    </row>
    <row r="1660" spans="1:6">
      <c r="A1660" s="1171"/>
      <c r="B1660" s="1177"/>
      <c r="C1660" s="1145" t="s">
        <v>7</v>
      </c>
      <c r="D1660" s="1169">
        <v>60</v>
      </c>
      <c r="E1660" s="1094"/>
      <c r="F1660" s="1101">
        <f>D1660*E1660</f>
        <v>0</v>
      </c>
    </row>
    <row r="1661" spans="1:6" ht="13">
      <c r="A1661" s="1181"/>
      <c r="C1661" s="1182"/>
      <c r="D1661" s="1169"/>
      <c r="E1661" s="1094"/>
      <c r="F1661" s="1180"/>
    </row>
    <row r="1662" spans="1:6" ht="34.5">
      <c r="A1662" s="1097" t="s">
        <v>2633</v>
      </c>
      <c r="B1662" s="1077" t="s">
        <v>2206</v>
      </c>
      <c r="C1662" s="1150"/>
      <c r="D1662" s="1150"/>
      <c r="E1662" s="1094"/>
      <c r="F1662" s="1170"/>
    </row>
    <row r="1663" spans="1:6" ht="23">
      <c r="A1663" s="1165"/>
      <c r="B1663" s="1183" t="s">
        <v>2207</v>
      </c>
      <c r="D1663" s="1169"/>
      <c r="E1663" s="1094"/>
      <c r="F1663" s="1170"/>
    </row>
    <row r="1664" spans="1:6" ht="34.5">
      <c r="A1664" s="1165"/>
      <c r="B1664" s="1183" t="s">
        <v>2208</v>
      </c>
      <c r="D1664" s="1169"/>
      <c r="E1664" s="1094"/>
      <c r="F1664" s="1170"/>
    </row>
    <row r="1665" spans="1:12" ht="23">
      <c r="A1665" s="1165"/>
      <c r="B1665" s="1183" t="s">
        <v>2209</v>
      </c>
      <c r="D1665" s="1169"/>
      <c r="E1665" s="1094"/>
      <c r="F1665" s="1170"/>
    </row>
    <row r="1666" spans="1:12" ht="23">
      <c r="A1666" s="1165"/>
      <c r="B1666" s="1183" t="s">
        <v>2210</v>
      </c>
      <c r="D1666" s="1169"/>
      <c r="E1666" s="1094"/>
      <c r="F1666" s="1170"/>
    </row>
    <row r="1667" spans="1:12" ht="23">
      <c r="A1667" s="1165"/>
      <c r="B1667" s="1183" t="s">
        <v>2211</v>
      </c>
      <c r="D1667" s="1169"/>
      <c r="E1667" s="1094"/>
      <c r="F1667" s="1170"/>
    </row>
    <row r="1668" spans="1:12" ht="23">
      <c r="A1668" s="1165"/>
      <c r="B1668" s="1183" t="s">
        <v>2212</v>
      </c>
      <c r="D1668" s="1169"/>
      <c r="E1668" s="1094"/>
      <c r="F1668" s="1170"/>
    </row>
    <row r="1669" spans="1:12">
      <c r="A1669" s="1165"/>
      <c r="B1669" s="1150" t="s">
        <v>2213</v>
      </c>
      <c r="D1669" s="1169"/>
      <c r="E1669" s="1094"/>
      <c r="F1669" s="1170"/>
    </row>
    <row r="1670" spans="1:12" ht="23">
      <c r="A1670" s="1165"/>
      <c r="B1670" s="1150" t="s">
        <v>2214</v>
      </c>
      <c r="D1670" s="1169"/>
      <c r="E1670" s="1094"/>
      <c r="F1670" s="1170"/>
    </row>
    <row r="1671" spans="1:12">
      <c r="A1671" s="1165"/>
      <c r="B1671" s="1150" t="s">
        <v>2215</v>
      </c>
      <c r="D1671" s="1169"/>
      <c r="E1671" s="1094"/>
      <c r="F1671" s="1170"/>
    </row>
    <row r="1672" spans="1:12" ht="13">
      <c r="A1672" s="1165"/>
      <c r="B1672" s="1183" t="s">
        <v>2216</v>
      </c>
      <c r="C1672" s="1145" t="s">
        <v>2174</v>
      </c>
      <c r="D1672" s="1169">
        <v>65</v>
      </c>
      <c r="E1672" s="1094"/>
      <c r="F1672" s="1101">
        <f>D1672*E1672</f>
        <v>0</v>
      </c>
    </row>
    <row r="1673" spans="1:12">
      <c r="A1673" s="1165"/>
      <c r="B1673" s="1166"/>
      <c r="E1673" s="1101"/>
      <c r="F1673" s="1101"/>
    </row>
    <row r="1674" spans="1:12" ht="12.5">
      <c r="A1674" s="1184"/>
      <c r="B1674" s="1166"/>
      <c r="C1674" s="1185"/>
      <c r="D1674" s="1185"/>
      <c r="E1674" s="1101"/>
      <c r="F1674" s="1101"/>
    </row>
    <row r="1675" spans="1:12" ht="29">
      <c r="A1675" s="1097" t="s">
        <v>2634</v>
      </c>
      <c r="B1675" s="1186" t="s">
        <v>2218</v>
      </c>
      <c r="C1675" s="1187"/>
      <c r="D1675" s="1188"/>
      <c r="E1675" s="1101"/>
      <c r="F1675" s="1101"/>
      <c r="J1675" s="1140"/>
      <c r="L1675" s="1189"/>
    </row>
    <row r="1676" spans="1:12" ht="14.5">
      <c r="A1676" s="1190"/>
      <c r="B1676" s="1191"/>
      <c r="C1676" s="1187" t="s">
        <v>183</v>
      </c>
      <c r="D1676" s="1188">
        <v>1</v>
      </c>
      <c r="E1676" s="1101"/>
      <c r="F1676" s="1101">
        <f>D1676*E1676</f>
        <v>0</v>
      </c>
      <c r="J1676" s="1140"/>
      <c r="L1676" s="1189"/>
    </row>
    <row r="1677" spans="1:12" ht="14.5">
      <c r="A1677" s="1190"/>
      <c r="B1677" s="1191"/>
      <c r="C1677" s="1187"/>
      <c r="D1677" s="1188"/>
      <c r="E1677" s="1101"/>
      <c r="F1677" s="1101"/>
      <c r="J1677" s="1140"/>
      <c r="L1677" s="1189"/>
    </row>
    <row r="1678" spans="1:12" ht="29">
      <c r="A1678" s="1097" t="s">
        <v>2635</v>
      </c>
      <c r="B1678" s="1186" t="s">
        <v>2220</v>
      </c>
      <c r="C1678" s="1187"/>
      <c r="D1678" s="1188"/>
      <c r="E1678" s="1101"/>
      <c r="F1678" s="1101"/>
      <c r="J1678" s="1140"/>
      <c r="L1678" s="1189"/>
    </row>
    <row r="1679" spans="1:12" ht="14.5">
      <c r="A1679" s="1190"/>
      <c r="B1679" s="1191"/>
      <c r="C1679" s="1187" t="s">
        <v>2221</v>
      </c>
      <c r="D1679" s="1188">
        <v>390</v>
      </c>
      <c r="E1679" s="1101"/>
      <c r="F1679" s="1101">
        <f>D1679*E1679</f>
        <v>0</v>
      </c>
      <c r="J1679" s="1140"/>
      <c r="L1679" s="1189"/>
    </row>
    <row r="1680" spans="1:12" ht="14.5">
      <c r="A1680" s="1190"/>
      <c r="B1680" s="1191"/>
      <c r="C1680" s="1187"/>
      <c r="D1680" s="1188"/>
      <c r="E1680" s="1101"/>
      <c r="F1680" s="1101"/>
      <c r="J1680" s="1140"/>
      <c r="L1680" s="1189"/>
    </row>
    <row r="1681" spans="1:12" ht="46">
      <c r="A1681" s="1097" t="s">
        <v>2636</v>
      </c>
      <c r="B1681" s="1077" t="s">
        <v>2223</v>
      </c>
      <c r="D1681" s="1130"/>
      <c r="E1681" s="1101"/>
      <c r="F1681" s="1101"/>
      <c r="J1681" s="1192"/>
      <c r="L1681" s="1193"/>
    </row>
    <row r="1682" spans="1:12">
      <c r="A1682" s="1077"/>
      <c r="B1682" s="1194"/>
      <c r="C1682" s="1088" t="s">
        <v>2155</v>
      </c>
      <c r="D1682" s="1088">
        <v>1</v>
      </c>
      <c r="E1682" s="1101"/>
      <c r="F1682" s="1101">
        <f>D1682*E1682</f>
        <v>0</v>
      </c>
      <c r="J1682" s="1192"/>
      <c r="L1682" s="1193"/>
    </row>
    <row r="1683" spans="1:12" ht="12.5">
      <c r="A1683" s="1195"/>
      <c r="B1683" s="1196"/>
      <c r="C1683" s="1185"/>
      <c r="D1683" s="1185"/>
      <c r="E1683" s="1101"/>
      <c r="F1683" s="1101"/>
      <c r="J1683" s="1197"/>
      <c r="L1683" s="1193"/>
    </row>
    <row r="1684" spans="1:12" ht="70.5" customHeight="1">
      <c r="A1684" s="1097" t="s">
        <v>2637</v>
      </c>
      <c r="B1684" s="1077" t="s">
        <v>2225</v>
      </c>
      <c r="C1684" s="1198"/>
      <c r="D1684" s="1198"/>
      <c r="E1684" s="1101"/>
      <c r="F1684" s="1101"/>
      <c r="J1684" s="1197"/>
      <c r="L1684" s="1193"/>
    </row>
    <row r="1685" spans="1:12" ht="12.5">
      <c r="A1685" s="1151"/>
      <c r="C1685" s="1198"/>
      <c r="D1685" s="1198"/>
      <c r="E1685" s="1101"/>
      <c r="F1685" s="1101"/>
      <c r="J1685" s="1197"/>
      <c r="L1685" s="1193"/>
    </row>
    <row r="1686" spans="1:12" ht="23">
      <c r="A1686" s="1199" t="s">
        <v>2568</v>
      </c>
      <c r="B1686" s="1200" t="s">
        <v>2226</v>
      </c>
      <c r="C1686" s="1201"/>
      <c r="D1686" s="1201"/>
      <c r="E1686" s="1202"/>
      <c r="F1686" s="1203">
        <f>SUM(F1401:F1685)</f>
        <v>0</v>
      </c>
      <c r="J1686" s="1197"/>
      <c r="L1686" s="1193"/>
    </row>
    <row r="1687" spans="1:12" ht="12.5">
      <c r="A1687" s="1151"/>
      <c r="C1687" s="1198"/>
      <c r="D1687" s="1198"/>
      <c r="E1687" s="1101"/>
      <c r="F1687" s="1101"/>
      <c r="J1687" s="1197"/>
      <c r="L1687" s="1193"/>
    </row>
    <row r="1688" spans="1:12" ht="12.5">
      <c r="A1688" s="1151"/>
      <c r="C1688" s="1198"/>
      <c r="D1688" s="1198"/>
      <c r="E1688" s="1101"/>
      <c r="F1688" s="1101"/>
      <c r="J1688" s="1197"/>
      <c r="L1688" s="1193"/>
    </row>
    <row r="1689" spans="1:12" ht="12.5">
      <c r="A1689" s="1204" t="s">
        <v>2638</v>
      </c>
      <c r="B1689" s="1205" t="s">
        <v>2228</v>
      </c>
      <c r="C1689" s="1198"/>
      <c r="D1689" s="1198"/>
      <c r="E1689" s="1101"/>
      <c r="F1689" s="1101"/>
      <c r="J1689" s="1197"/>
      <c r="L1689" s="1193"/>
    </row>
    <row r="1690" spans="1:12" ht="12.5">
      <c r="A1690" s="1151"/>
      <c r="C1690" s="1198"/>
      <c r="D1690" s="1198"/>
      <c r="E1690" s="1101"/>
      <c r="F1690" s="1101"/>
      <c r="J1690" s="1197"/>
      <c r="L1690" s="1193"/>
    </row>
    <row r="1691" spans="1:12" ht="63.5">
      <c r="A1691" s="1206" t="s">
        <v>2639</v>
      </c>
      <c r="B1691" s="1207" t="s">
        <v>2230</v>
      </c>
      <c r="C1691" s="1243"/>
      <c r="D1691" s="1243"/>
      <c r="E1691" s="1101"/>
      <c r="F1691" s="1101"/>
      <c r="J1691" s="1197"/>
      <c r="L1691" s="1193"/>
    </row>
    <row r="1692" spans="1:12">
      <c r="A1692" s="1209"/>
      <c r="B1692" s="1210"/>
      <c r="C1692" s="1211"/>
      <c r="D1692" s="1212"/>
      <c r="E1692" s="1101"/>
      <c r="F1692" s="1101"/>
      <c r="J1692" s="1197"/>
      <c r="L1692" s="1193"/>
    </row>
    <row r="1693" spans="1:12">
      <c r="A1693" s="1213"/>
      <c r="B1693" s="1214" t="s">
        <v>2231</v>
      </c>
      <c r="C1693" s="1208" t="s">
        <v>183</v>
      </c>
      <c r="D1693" s="1208">
        <v>1</v>
      </c>
      <c r="E1693" s="1101"/>
      <c r="F1693" s="1101">
        <f>D1693*E1693</f>
        <v>0</v>
      </c>
      <c r="J1693" s="1197"/>
      <c r="L1693" s="1193"/>
    </row>
    <row r="1694" spans="1:12">
      <c r="A1694" s="1213"/>
      <c r="B1694" s="1079"/>
      <c r="C1694" s="1208"/>
      <c r="D1694" s="1208"/>
      <c r="E1694" s="1101"/>
      <c r="F1694" s="1101"/>
      <c r="J1694" s="1197"/>
      <c r="L1694" s="1193"/>
    </row>
    <row r="1695" spans="1:12">
      <c r="A1695" s="1206" t="s">
        <v>2640</v>
      </c>
      <c r="B1695" s="1216" t="s">
        <v>2233</v>
      </c>
      <c r="C1695" s="1217"/>
      <c r="D1695" s="1217"/>
      <c r="E1695" s="1101"/>
      <c r="F1695" s="1101"/>
      <c r="J1695" s="1197"/>
      <c r="L1695" s="1193"/>
    </row>
    <row r="1696" spans="1:12" ht="23">
      <c r="A1696" s="1218"/>
      <c r="B1696" s="1219" t="s">
        <v>2641</v>
      </c>
      <c r="C1696" s="1217"/>
      <c r="D1696" s="1217"/>
      <c r="E1696" s="1101"/>
      <c r="F1696" s="1101"/>
      <c r="J1696" s="1197"/>
      <c r="L1696" s="1193"/>
    </row>
    <row r="1697" spans="1:12">
      <c r="A1697" s="1218"/>
      <c r="B1697" s="1219"/>
      <c r="C1697" s="1217"/>
      <c r="D1697" s="1217"/>
      <c r="E1697" s="1101"/>
      <c r="F1697" s="1101"/>
      <c r="J1697" s="1197"/>
      <c r="L1697" s="1193"/>
    </row>
    <row r="1698" spans="1:12">
      <c r="A1698" s="1220" t="s">
        <v>2642</v>
      </c>
      <c r="B1698" s="1216" t="s">
        <v>2236</v>
      </c>
      <c r="C1698" s="1172"/>
      <c r="D1698" s="1172"/>
      <c r="E1698" s="1101"/>
      <c r="F1698" s="1101"/>
      <c r="J1698" s="1197"/>
      <c r="L1698" s="1193"/>
    </row>
    <row r="1699" spans="1:12" ht="23">
      <c r="A1699" s="1220"/>
      <c r="B1699" s="1219" t="s">
        <v>2237</v>
      </c>
      <c r="C1699" s="1172" t="s">
        <v>5</v>
      </c>
      <c r="D1699" s="1221">
        <v>1</v>
      </c>
      <c r="E1699" s="1101"/>
      <c r="J1699" s="1197"/>
      <c r="L1699" s="1193"/>
    </row>
    <row r="1700" spans="1:12" ht="34.5">
      <c r="A1700" s="1220"/>
      <c r="B1700" s="1219" t="s">
        <v>2238</v>
      </c>
      <c r="C1700" s="1172" t="s">
        <v>5</v>
      </c>
      <c r="D1700" s="1221">
        <v>16</v>
      </c>
      <c r="E1700" s="1101"/>
      <c r="F1700" s="1101"/>
      <c r="J1700" s="1197"/>
      <c r="L1700" s="1193"/>
    </row>
    <row r="1701" spans="1:12" ht="34.5">
      <c r="A1701" s="1220"/>
      <c r="B1701" s="1219" t="s">
        <v>2239</v>
      </c>
      <c r="C1701" s="1172" t="s">
        <v>5</v>
      </c>
      <c r="D1701" s="1221">
        <v>1</v>
      </c>
      <c r="E1701" s="1101"/>
      <c r="F1701" s="1101"/>
      <c r="J1701" s="1197"/>
      <c r="L1701" s="1193"/>
    </row>
    <row r="1702" spans="1:12" ht="34.5">
      <c r="A1702" s="1220"/>
      <c r="B1702" s="1219" t="s">
        <v>2240</v>
      </c>
      <c r="C1702" s="1172" t="s">
        <v>5</v>
      </c>
      <c r="D1702" s="1221">
        <v>1</v>
      </c>
      <c r="E1702" s="1101"/>
      <c r="F1702" s="1101"/>
      <c r="J1702" s="1197"/>
      <c r="L1702" s="1193"/>
    </row>
    <row r="1703" spans="1:12" ht="23">
      <c r="A1703" s="1220"/>
      <c r="B1703" s="1219" t="s">
        <v>2241</v>
      </c>
      <c r="C1703" s="1172" t="s">
        <v>5</v>
      </c>
      <c r="D1703" s="1221">
        <v>2</v>
      </c>
      <c r="E1703" s="1101"/>
      <c r="F1703" s="1101"/>
      <c r="J1703" s="1197"/>
      <c r="L1703" s="1193"/>
    </row>
    <row r="1704" spans="1:12" ht="23">
      <c r="A1704" s="1220"/>
      <c r="B1704" s="1219" t="s">
        <v>2242</v>
      </c>
      <c r="C1704" s="1172" t="s">
        <v>5</v>
      </c>
      <c r="D1704" s="1221">
        <v>2</v>
      </c>
      <c r="E1704" s="1101"/>
      <c r="F1704" s="1101"/>
      <c r="J1704" s="1197"/>
      <c r="L1704" s="1193"/>
    </row>
    <row r="1705" spans="1:12" ht="23">
      <c r="A1705" s="1220"/>
      <c r="B1705" s="1219" t="s">
        <v>2243</v>
      </c>
      <c r="C1705" s="1172" t="s">
        <v>5</v>
      </c>
      <c r="D1705" s="1221">
        <v>2</v>
      </c>
      <c r="E1705" s="1101"/>
      <c r="F1705" s="1101"/>
      <c r="J1705" s="1197"/>
      <c r="L1705" s="1193"/>
    </row>
    <row r="1706" spans="1:12" ht="23">
      <c r="A1706" s="1220"/>
      <c r="B1706" s="1219" t="s">
        <v>2244</v>
      </c>
      <c r="C1706" s="1172" t="s">
        <v>5</v>
      </c>
      <c r="D1706" s="1221">
        <v>4</v>
      </c>
      <c r="E1706" s="1101"/>
      <c r="F1706" s="1101"/>
      <c r="J1706" s="1197"/>
      <c r="L1706" s="1193"/>
    </row>
    <row r="1707" spans="1:12" ht="23">
      <c r="A1707" s="1220"/>
      <c r="B1707" s="1219" t="s">
        <v>2245</v>
      </c>
      <c r="C1707" s="1172" t="s">
        <v>5</v>
      </c>
      <c r="D1707" s="1221">
        <v>4</v>
      </c>
      <c r="E1707" s="1101"/>
      <c r="F1707" s="1101"/>
      <c r="J1707" s="1197"/>
      <c r="L1707" s="1193"/>
    </row>
    <row r="1708" spans="1:12" ht="23">
      <c r="A1708" s="1220"/>
      <c r="B1708" s="1219" t="s">
        <v>2246</v>
      </c>
      <c r="C1708" s="1172" t="s">
        <v>5</v>
      </c>
      <c r="D1708" s="1221">
        <v>1</v>
      </c>
      <c r="E1708" s="1101"/>
      <c r="F1708" s="1101"/>
      <c r="J1708" s="1197"/>
      <c r="L1708" s="1193"/>
    </row>
    <row r="1709" spans="1:12" ht="23">
      <c r="A1709" s="1220"/>
      <c r="B1709" s="1219" t="s">
        <v>2243</v>
      </c>
      <c r="C1709" s="1172" t="s">
        <v>5</v>
      </c>
      <c r="D1709" s="1221">
        <v>1</v>
      </c>
      <c r="E1709" s="1101"/>
      <c r="F1709" s="1101"/>
      <c r="J1709" s="1197"/>
      <c r="L1709" s="1193"/>
    </row>
    <row r="1710" spans="1:12" ht="23">
      <c r="A1710" s="1220"/>
      <c r="B1710" s="1219" t="s">
        <v>2247</v>
      </c>
      <c r="C1710" s="1172" t="s">
        <v>5</v>
      </c>
      <c r="D1710" s="1221">
        <v>1</v>
      </c>
      <c r="E1710" s="1101"/>
      <c r="F1710" s="1101"/>
      <c r="J1710" s="1197"/>
      <c r="L1710" s="1193"/>
    </row>
    <row r="1711" spans="1:12" ht="23">
      <c r="A1711" s="1220"/>
      <c r="B1711" s="1219" t="s">
        <v>2243</v>
      </c>
      <c r="C1711" s="1172" t="s">
        <v>5</v>
      </c>
      <c r="D1711" s="1221">
        <v>1</v>
      </c>
      <c r="E1711" s="1101"/>
      <c r="F1711" s="1101"/>
      <c r="J1711" s="1197"/>
      <c r="L1711" s="1193"/>
    </row>
    <row r="1712" spans="1:12">
      <c r="A1712" s="1222"/>
      <c r="B1712" s="1223"/>
      <c r="C1712" s="1212"/>
      <c r="D1712" s="1224"/>
      <c r="E1712" s="1101"/>
      <c r="F1712" s="1101"/>
      <c r="J1712" s="1197"/>
      <c r="L1712" s="1193"/>
    </row>
    <row r="1713" spans="1:12">
      <c r="A1713" s="1220"/>
      <c r="B1713" s="1216" t="s">
        <v>2248</v>
      </c>
      <c r="C1713" s="1172" t="s">
        <v>183</v>
      </c>
      <c r="D1713" s="1221">
        <v>1</v>
      </c>
      <c r="E1713" s="1101"/>
      <c r="F1713" s="1101">
        <f>D1713*E1713</f>
        <v>0</v>
      </c>
      <c r="J1713" s="1197"/>
      <c r="L1713" s="1193"/>
    </row>
    <row r="1714" spans="1:12">
      <c r="A1714" s="1225"/>
      <c r="B1714" s="1143"/>
      <c r="C1714" s="1172"/>
      <c r="D1714" s="1172"/>
      <c r="E1714" s="1101"/>
      <c r="F1714" s="1101"/>
      <c r="J1714" s="1197"/>
      <c r="L1714" s="1193"/>
    </row>
    <row r="1715" spans="1:12">
      <c r="A1715" s="1226" t="s">
        <v>2643</v>
      </c>
      <c r="B1715" s="1216" t="s">
        <v>2250</v>
      </c>
      <c r="C1715" s="1172"/>
      <c r="D1715" s="1172"/>
      <c r="E1715" s="1101"/>
      <c r="F1715" s="1101"/>
      <c r="J1715" s="1197"/>
      <c r="L1715" s="1193"/>
    </row>
    <row r="1716" spans="1:12" ht="23">
      <c r="A1716" s="1225"/>
      <c r="B1716" s="1219" t="s">
        <v>2644</v>
      </c>
      <c r="C1716" s="1172"/>
      <c r="D1716" s="1172"/>
      <c r="E1716" s="1101"/>
      <c r="F1716" s="1101"/>
      <c r="J1716" s="1197"/>
      <c r="L1716" s="1193"/>
    </row>
    <row r="1717" spans="1:12">
      <c r="A1717" s="1225"/>
      <c r="B1717" s="1216"/>
      <c r="C1717" s="1172"/>
      <c r="D1717" s="1172"/>
      <c r="E1717" s="1101"/>
      <c r="F1717" s="1101"/>
      <c r="J1717" s="1197"/>
      <c r="L1717" s="1193"/>
    </row>
    <row r="1718" spans="1:12">
      <c r="A1718" s="1220" t="s">
        <v>2645</v>
      </c>
      <c r="B1718" s="1216" t="s">
        <v>2253</v>
      </c>
      <c r="C1718" s="1172"/>
      <c r="D1718" s="1172"/>
      <c r="E1718" s="1101"/>
      <c r="F1718" s="1101"/>
      <c r="J1718" s="1197"/>
      <c r="L1718" s="1193"/>
    </row>
    <row r="1719" spans="1:12" ht="34.5">
      <c r="A1719" s="1220"/>
      <c r="B1719" s="1219" t="s">
        <v>2254</v>
      </c>
      <c r="C1719" s="1172" t="s">
        <v>5</v>
      </c>
      <c r="D1719" s="1221">
        <v>1</v>
      </c>
      <c r="E1719" s="1101"/>
      <c r="F1719" s="1101">
        <f t="shared" ref="F1719:F1728" si="8">D1719*E1719</f>
        <v>0</v>
      </c>
      <c r="J1719" s="1197"/>
      <c r="L1719" s="1193"/>
    </row>
    <row r="1720" spans="1:12" ht="46">
      <c r="A1720" s="1220"/>
      <c r="B1720" s="1219" t="s">
        <v>2255</v>
      </c>
      <c r="C1720" s="1172" t="s">
        <v>5</v>
      </c>
      <c r="D1720" s="1221">
        <v>1</v>
      </c>
      <c r="E1720" s="1101"/>
      <c r="F1720" s="1101">
        <f t="shared" si="8"/>
        <v>0</v>
      </c>
      <c r="J1720" s="1197"/>
      <c r="L1720" s="1193"/>
    </row>
    <row r="1721" spans="1:12">
      <c r="A1721" s="1220"/>
      <c r="B1721" s="1227" t="s">
        <v>2256</v>
      </c>
      <c r="C1721" s="1172" t="s">
        <v>5</v>
      </c>
      <c r="D1721" s="1221">
        <v>1</v>
      </c>
      <c r="E1721" s="1101"/>
      <c r="F1721" s="1101">
        <f t="shared" si="8"/>
        <v>0</v>
      </c>
      <c r="J1721" s="1197"/>
      <c r="L1721" s="1193"/>
    </row>
    <row r="1722" spans="1:12">
      <c r="A1722" s="1220"/>
      <c r="B1722" s="1219" t="s">
        <v>2257</v>
      </c>
      <c r="C1722" s="1172" t="s">
        <v>5</v>
      </c>
      <c r="D1722" s="1221">
        <v>1</v>
      </c>
      <c r="E1722" s="1101"/>
      <c r="F1722" s="1101">
        <f t="shared" si="8"/>
        <v>0</v>
      </c>
      <c r="J1722" s="1197"/>
      <c r="L1722" s="1193"/>
    </row>
    <row r="1723" spans="1:12" ht="23">
      <c r="A1723" s="1220"/>
      <c r="B1723" s="1219" t="s">
        <v>2258</v>
      </c>
      <c r="C1723" s="1172" t="s">
        <v>5</v>
      </c>
      <c r="D1723" s="1221">
        <v>1</v>
      </c>
      <c r="E1723" s="1101"/>
      <c r="F1723" s="1101">
        <f t="shared" si="8"/>
        <v>0</v>
      </c>
      <c r="J1723" s="1197"/>
      <c r="L1723" s="1193"/>
    </row>
    <row r="1724" spans="1:12" ht="23">
      <c r="A1724" s="1220"/>
      <c r="B1724" s="1219" t="s">
        <v>2259</v>
      </c>
      <c r="C1724" s="1172" t="s">
        <v>5</v>
      </c>
      <c r="D1724" s="1221">
        <v>4</v>
      </c>
      <c r="E1724" s="1101"/>
      <c r="F1724" s="1101">
        <f t="shared" si="8"/>
        <v>0</v>
      </c>
      <c r="J1724" s="1197"/>
      <c r="L1724" s="1193"/>
    </row>
    <row r="1725" spans="1:12" ht="46">
      <c r="A1725" s="1220"/>
      <c r="B1725" s="1219" t="s">
        <v>2260</v>
      </c>
      <c r="C1725" s="1172" t="s">
        <v>5</v>
      </c>
      <c r="D1725" s="1221">
        <v>4</v>
      </c>
      <c r="E1725" s="1101"/>
      <c r="F1725" s="1101">
        <f t="shared" si="8"/>
        <v>0</v>
      </c>
      <c r="J1725" s="1197"/>
      <c r="L1725" s="1193"/>
    </row>
    <row r="1726" spans="1:12" ht="34.5">
      <c r="A1726" s="1220"/>
      <c r="B1726" s="1219" t="s">
        <v>2261</v>
      </c>
      <c r="C1726" s="1172" t="s">
        <v>5</v>
      </c>
      <c r="D1726" s="1221">
        <v>4</v>
      </c>
      <c r="E1726" s="1101"/>
      <c r="F1726" s="1101">
        <f t="shared" si="8"/>
        <v>0</v>
      </c>
      <c r="J1726" s="1197"/>
      <c r="L1726" s="1193"/>
    </row>
    <row r="1727" spans="1:12">
      <c r="A1727" s="1220"/>
      <c r="B1727" s="1219" t="s">
        <v>2262</v>
      </c>
      <c r="C1727" s="1172" t="s">
        <v>5</v>
      </c>
      <c r="D1727" s="1221">
        <v>1</v>
      </c>
      <c r="E1727" s="1101"/>
      <c r="F1727" s="1101">
        <f t="shared" si="8"/>
        <v>0</v>
      </c>
      <c r="J1727" s="1197"/>
      <c r="L1727" s="1193"/>
    </row>
    <row r="1728" spans="1:12" ht="34.5">
      <c r="A1728" s="1220"/>
      <c r="B1728" s="1219" t="s">
        <v>2263</v>
      </c>
      <c r="C1728" s="1172" t="s">
        <v>5</v>
      </c>
      <c r="D1728" s="1221">
        <v>1</v>
      </c>
      <c r="E1728" s="1101"/>
      <c r="F1728" s="1101">
        <f t="shared" si="8"/>
        <v>0</v>
      </c>
      <c r="J1728" s="1197"/>
      <c r="L1728" s="1193"/>
    </row>
    <row r="1729" spans="1:12">
      <c r="A1729" s="1220"/>
      <c r="B1729" s="1219"/>
      <c r="C1729" s="1172"/>
      <c r="D1729" s="1221"/>
      <c r="E1729" s="1101"/>
      <c r="F1729" s="1101"/>
      <c r="J1729" s="1197"/>
      <c r="L1729" s="1193"/>
    </row>
    <row r="1730" spans="1:12" ht="34.5">
      <c r="A1730" s="1228" t="s">
        <v>2645</v>
      </c>
      <c r="B1730" s="1216" t="s">
        <v>2264</v>
      </c>
      <c r="C1730" s="1229"/>
      <c r="D1730" s="1230"/>
      <c r="E1730" s="1101"/>
      <c r="F1730" s="1101"/>
      <c r="J1730" s="1197"/>
      <c r="L1730" s="1193"/>
    </row>
    <row r="1731" spans="1:12">
      <c r="A1731" s="1231"/>
      <c r="B1731" s="1232"/>
      <c r="C1731" s="1229"/>
      <c r="D1731" s="1230"/>
      <c r="E1731" s="1101"/>
      <c r="F1731" s="1101"/>
      <c r="J1731" s="1197"/>
      <c r="L1731" s="1193"/>
    </row>
    <row r="1732" spans="1:12" ht="34.5">
      <c r="A1732" s="1231"/>
      <c r="B1732" s="1219" t="s">
        <v>2265</v>
      </c>
      <c r="C1732" s="1172" t="s">
        <v>5</v>
      </c>
      <c r="D1732" s="1221">
        <v>4</v>
      </c>
      <c r="E1732" s="1101"/>
      <c r="F1732" s="1101">
        <f t="shared" ref="F1732:F1734" si="9">D1732*E1732</f>
        <v>0</v>
      </c>
      <c r="J1732" s="1197"/>
      <c r="L1732" s="1193"/>
    </row>
    <row r="1733" spans="1:12" ht="34.5">
      <c r="A1733" s="1231"/>
      <c r="B1733" s="1219" t="s">
        <v>2266</v>
      </c>
      <c r="C1733" s="1172" t="s">
        <v>5</v>
      </c>
      <c r="D1733" s="1221">
        <v>4</v>
      </c>
      <c r="E1733" s="1101"/>
      <c r="F1733" s="1101">
        <f t="shared" si="9"/>
        <v>0</v>
      </c>
      <c r="J1733" s="1197"/>
      <c r="L1733" s="1193"/>
    </row>
    <row r="1734" spans="1:12">
      <c r="A1734" s="1231"/>
      <c r="B1734" s="1219" t="s">
        <v>2267</v>
      </c>
      <c r="C1734" s="1172" t="s">
        <v>5</v>
      </c>
      <c r="D1734" s="1221">
        <v>1</v>
      </c>
      <c r="E1734" s="1101"/>
      <c r="F1734" s="1101">
        <f t="shared" si="9"/>
        <v>0</v>
      </c>
      <c r="J1734" s="1197"/>
      <c r="L1734" s="1193"/>
    </row>
    <row r="1735" spans="1:12">
      <c r="A1735" s="1222"/>
      <c r="B1735" s="1223"/>
      <c r="C1735" s="1212"/>
      <c r="D1735" s="1224"/>
      <c r="E1735" s="1101"/>
      <c r="F1735" s="1101"/>
      <c r="J1735" s="1197"/>
      <c r="L1735" s="1193"/>
    </row>
    <row r="1736" spans="1:12">
      <c r="A1736" s="1220"/>
      <c r="B1736" s="1216" t="s">
        <v>2248</v>
      </c>
      <c r="C1736" s="1172"/>
      <c r="D1736" s="1172"/>
      <c r="E1736" s="1101"/>
      <c r="F1736" s="1101"/>
      <c r="J1736" s="1197"/>
      <c r="L1736" s="1193"/>
    </row>
    <row r="1737" spans="1:12">
      <c r="A1737" s="1220"/>
      <c r="B1737" s="1216"/>
      <c r="C1737" s="1172"/>
      <c r="D1737" s="1172"/>
      <c r="E1737" s="1101"/>
      <c r="F1737" s="1101"/>
      <c r="J1737" s="1197"/>
      <c r="L1737" s="1193"/>
    </row>
    <row r="1738" spans="1:12">
      <c r="A1738" s="1226" t="s">
        <v>2646</v>
      </c>
      <c r="B1738" s="1216" t="s">
        <v>2269</v>
      </c>
      <c r="C1738" s="1172"/>
      <c r="D1738" s="1172"/>
      <c r="E1738" s="1101"/>
      <c r="F1738" s="1101"/>
      <c r="J1738" s="1197"/>
      <c r="L1738" s="1193"/>
    </row>
    <row r="1739" spans="1:12">
      <c r="A1739" s="1220"/>
      <c r="B1739" s="1219" t="s">
        <v>2647</v>
      </c>
      <c r="C1739" s="1172"/>
      <c r="D1739" s="1172"/>
      <c r="E1739" s="1101"/>
      <c r="F1739" s="1101"/>
      <c r="J1739" s="1197"/>
      <c r="L1739" s="1193"/>
    </row>
    <row r="1740" spans="1:12">
      <c r="A1740" s="1220"/>
      <c r="B1740" s="1216"/>
      <c r="C1740" s="1172"/>
      <c r="D1740" s="1172"/>
      <c r="E1740" s="1101"/>
      <c r="F1740" s="1101"/>
      <c r="J1740" s="1197"/>
      <c r="L1740" s="1193"/>
    </row>
    <row r="1741" spans="1:12">
      <c r="A1741" s="1226" t="s">
        <v>2648</v>
      </c>
      <c r="B1741" s="1216" t="s">
        <v>2272</v>
      </c>
      <c r="C1741" s="1172" t="s">
        <v>5</v>
      </c>
      <c r="D1741" s="1221">
        <v>1</v>
      </c>
      <c r="E1741" s="1101"/>
      <c r="F1741" s="1101">
        <f>D1741*E1741</f>
        <v>0</v>
      </c>
      <c r="J1741" s="1197"/>
      <c r="L1741" s="1193"/>
    </row>
    <row r="1742" spans="1:12" ht="34.5">
      <c r="A1742" s="1220"/>
      <c r="B1742" s="1216" t="s">
        <v>2273</v>
      </c>
      <c r="C1742" s="1172"/>
      <c r="D1742" s="1172"/>
      <c r="E1742" s="1101"/>
      <c r="F1742" s="1101"/>
      <c r="J1742" s="1197"/>
      <c r="L1742" s="1193"/>
    </row>
    <row r="1743" spans="1:12" ht="23">
      <c r="A1743" s="1220"/>
      <c r="B1743" s="1219" t="s">
        <v>2274</v>
      </c>
      <c r="C1743" s="1172"/>
      <c r="D1743" s="1172"/>
      <c r="E1743" s="1101"/>
      <c r="F1743" s="1101"/>
      <c r="J1743" s="1197"/>
      <c r="L1743" s="1193"/>
    </row>
    <row r="1744" spans="1:12" ht="57.5">
      <c r="A1744" s="1220"/>
      <c r="B1744" s="1219" t="s">
        <v>2275</v>
      </c>
      <c r="C1744" s="1172"/>
      <c r="D1744" s="1172"/>
      <c r="E1744" s="1101"/>
      <c r="F1744" s="1101"/>
      <c r="J1744" s="1197"/>
      <c r="L1744" s="1193"/>
    </row>
    <row r="1745" spans="1:12" ht="23">
      <c r="A1745" s="1220"/>
      <c r="B1745" s="1219" t="s">
        <v>2276</v>
      </c>
      <c r="C1745" s="1172"/>
      <c r="D1745" s="1172"/>
      <c r="E1745" s="1101"/>
      <c r="F1745" s="1101"/>
      <c r="J1745" s="1197"/>
      <c r="L1745" s="1193"/>
    </row>
    <row r="1746" spans="1:12" ht="23">
      <c r="A1746" s="1220"/>
      <c r="B1746" s="1219" t="s">
        <v>2277</v>
      </c>
      <c r="C1746" s="1172"/>
      <c r="D1746" s="1172"/>
      <c r="E1746" s="1101"/>
      <c r="F1746" s="1101"/>
      <c r="J1746" s="1197"/>
      <c r="L1746" s="1193"/>
    </row>
    <row r="1747" spans="1:12">
      <c r="A1747" s="1220"/>
      <c r="B1747" s="1219" t="s">
        <v>2278</v>
      </c>
      <c r="C1747" s="1172"/>
      <c r="D1747" s="1172"/>
      <c r="E1747" s="1101"/>
      <c r="F1747" s="1101"/>
      <c r="J1747" s="1197"/>
      <c r="L1747" s="1193"/>
    </row>
    <row r="1748" spans="1:12">
      <c r="A1748" s="1225"/>
      <c r="B1748" s="1219" t="s">
        <v>2279</v>
      </c>
      <c r="C1748" s="1172"/>
      <c r="D1748" s="1172"/>
      <c r="E1748" s="1101"/>
      <c r="F1748" s="1101"/>
      <c r="J1748" s="1197"/>
      <c r="L1748" s="1193"/>
    </row>
    <row r="1749" spans="1:12">
      <c r="A1749" s="1222"/>
      <c r="B1749" s="1223"/>
      <c r="C1749" s="1212"/>
      <c r="D1749" s="1212"/>
      <c r="E1749" s="1101"/>
      <c r="F1749" s="1101"/>
      <c r="J1749" s="1197"/>
      <c r="L1749" s="1193"/>
    </row>
    <row r="1750" spans="1:12">
      <c r="A1750" s="1220"/>
      <c r="B1750" s="1216" t="s">
        <v>2248</v>
      </c>
      <c r="C1750" s="1172"/>
      <c r="D1750" s="1172"/>
      <c r="E1750" s="1101"/>
      <c r="F1750" s="1101"/>
      <c r="J1750" s="1197"/>
      <c r="L1750" s="1193"/>
    </row>
    <row r="1751" spans="1:12">
      <c r="A1751" s="1225"/>
      <c r="B1751" s="1143"/>
      <c r="C1751" s="1172"/>
      <c r="D1751" s="1172"/>
      <c r="E1751" s="1101"/>
      <c r="F1751" s="1101"/>
      <c r="J1751" s="1197"/>
      <c r="L1751" s="1193"/>
    </row>
    <row r="1752" spans="1:12">
      <c r="A1752" s="1226" t="s">
        <v>2649</v>
      </c>
      <c r="B1752" s="1216" t="s">
        <v>2281</v>
      </c>
      <c r="C1752" s="1172"/>
      <c r="D1752" s="1172"/>
      <c r="E1752" s="1101"/>
      <c r="F1752" s="1101"/>
      <c r="J1752" s="1197"/>
      <c r="L1752" s="1193"/>
    </row>
    <row r="1753" spans="1:12">
      <c r="A1753" s="1220"/>
      <c r="B1753" s="1216"/>
      <c r="C1753" s="1172"/>
      <c r="D1753" s="1172"/>
      <c r="E1753" s="1101"/>
      <c r="F1753" s="1101"/>
      <c r="J1753" s="1197"/>
      <c r="L1753" s="1193"/>
    </row>
    <row r="1754" spans="1:12">
      <c r="A1754" s="1220"/>
      <c r="B1754" s="1219" t="s">
        <v>2282</v>
      </c>
      <c r="C1754" s="1172"/>
      <c r="D1754" s="1221"/>
      <c r="E1754" s="1101"/>
      <c r="F1754" s="1101"/>
      <c r="J1754" s="1197"/>
      <c r="L1754" s="1193"/>
    </row>
    <row r="1755" spans="1:12">
      <c r="A1755" s="1220" t="s">
        <v>2650</v>
      </c>
      <c r="B1755" s="1216" t="s">
        <v>2284</v>
      </c>
      <c r="C1755" s="1172" t="s">
        <v>2285</v>
      </c>
      <c r="D1755" s="1221">
        <v>1</v>
      </c>
      <c r="E1755" s="1101"/>
      <c r="F1755" s="1101">
        <f>D1755*E1755</f>
        <v>0</v>
      </c>
      <c r="J1755" s="1197"/>
      <c r="L1755" s="1193"/>
    </row>
    <row r="1756" spans="1:12">
      <c r="A1756" s="1220"/>
      <c r="B1756" s="1219" t="s">
        <v>2286</v>
      </c>
      <c r="C1756" s="1172"/>
      <c r="D1756" s="1172"/>
      <c r="E1756" s="1101"/>
      <c r="F1756" s="1101"/>
      <c r="J1756" s="1197"/>
      <c r="L1756" s="1193"/>
    </row>
    <row r="1757" spans="1:12">
      <c r="A1757" s="1220"/>
      <c r="B1757" s="1219" t="s">
        <v>2287</v>
      </c>
      <c r="C1757" s="1172"/>
      <c r="D1757" s="1172"/>
      <c r="E1757" s="1101"/>
      <c r="F1757" s="1101"/>
      <c r="J1757" s="1197"/>
      <c r="L1757" s="1193"/>
    </row>
    <row r="1758" spans="1:12">
      <c r="A1758" s="1220"/>
      <c r="B1758" s="1219" t="s">
        <v>2288</v>
      </c>
      <c r="C1758" s="1172"/>
      <c r="D1758" s="1172"/>
      <c r="E1758" s="1101"/>
      <c r="F1758" s="1101"/>
      <c r="J1758" s="1197"/>
      <c r="L1758" s="1193"/>
    </row>
    <row r="1759" spans="1:12">
      <c r="A1759" s="1220"/>
      <c r="B1759" s="1219" t="s">
        <v>2289</v>
      </c>
      <c r="C1759" s="1172"/>
      <c r="D1759" s="1172"/>
      <c r="E1759" s="1101"/>
      <c r="F1759" s="1101"/>
      <c r="J1759" s="1197"/>
      <c r="L1759" s="1193"/>
    </row>
    <row r="1760" spans="1:12">
      <c r="A1760" s="1220"/>
      <c r="B1760" s="1219" t="s">
        <v>2290</v>
      </c>
      <c r="C1760" s="1172"/>
      <c r="D1760" s="1172"/>
      <c r="E1760" s="1101"/>
      <c r="F1760" s="1101"/>
      <c r="J1760" s="1197"/>
      <c r="L1760" s="1193"/>
    </row>
    <row r="1761" spans="1:12">
      <c r="A1761" s="1220"/>
      <c r="B1761" s="1219" t="s">
        <v>2291</v>
      </c>
      <c r="C1761" s="1172"/>
      <c r="D1761" s="1172"/>
      <c r="E1761" s="1101"/>
      <c r="F1761" s="1101"/>
      <c r="J1761" s="1197"/>
      <c r="L1761" s="1193"/>
    </row>
    <row r="1762" spans="1:12">
      <c r="A1762" s="1220"/>
      <c r="B1762" s="1219" t="s">
        <v>2292</v>
      </c>
      <c r="C1762" s="1221"/>
      <c r="D1762" s="1221"/>
      <c r="E1762" s="1101"/>
      <c r="F1762" s="1101"/>
      <c r="J1762" s="1197"/>
      <c r="L1762" s="1193"/>
    </row>
    <row r="1763" spans="1:12">
      <c r="A1763" s="1220"/>
      <c r="B1763" s="1219" t="s">
        <v>2293</v>
      </c>
      <c r="C1763" s="1221"/>
      <c r="D1763" s="1221"/>
      <c r="E1763" s="1101"/>
      <c r="F1763" s="1101"/>
      <c r="J1763" s="1197"/>
      <c r="L1763" s="1193"/>
    </row>
    <row r="1764" spans="1:12">
      <c r="A1764" s="1220"/>
      <c r="B1764" s="1219" t="s">
        <v>2294</v>
      </c>
      <c r="C1764" s="1221"/>
      <c r="D1764" s="1221"/>
      <c r="E1764" s="1101"/>
      <c r="F1764" s="1101"/>
      <c r="J1764" s="1197"/>
      <c r="L1764" s="1193"/>
    </row>
    <row r="1765" spans="1:12">
      <c r="A1765" s="1220"/>
      <c r="B1765" s="1219" t="s">
        <v>2295</v>
      </c>
      <c r="C1765" s="1221"/>
      <c r="D1765" s="1221"/>
      <c r="E1765" s="1101"/>
      <c r="F1765" s="1101"/>
      <c r="J1765" s="1197"/>
      <c r="L1765" s="1193"/>
    </row>
    <row r="1766" spans="1:12">
      <c r="A1766" s="1220"/>
      <c r="B1766" s="1219" t="s">
        <v>2296</v>
      </c>
      <c r="C1766" s="1221"/>
      <c r="D1766" s="1221"/>
      <c r="E1766" s="1101"/>
      <c r="F1766" s="1101"/>
      <c r="J1766" s="1197"/>
      <c r="L1766" s="1193"/>
    </row>
    <row r="1767" spans="1:12">
      <c r="A1767" s="1220"/>
      <c r="B1767" s="1219" t="s">
        <v>2297</v>
      </c>
      <c r="C1767" s="1221"/>
      <c r="D1767" s="1221"/>
      <c r="E1767" s="1101"/>
      <c r="F1767" s="1101"/>
      <c r="J1767" s="1197"/>
      <c r="L1767" s="1193"/>
    </row>
    <row r="1768" spans="1:12">
      <c r="A1768" s="1220"/>
      <c r="B1768" s="1219" t="s">
        <v>2298</v>
      </c>
      <c r="C1768" s="1221"/>
      <c r="D1768" s="1221"/>
      <c r="E1768" s="1101"/>
      <c r="F1768" s="1101"/>
      <c r="J1768" s="1197"/>
      <c r="L1768" s="1193"/>
    </row>
    <row r="1769" spans="1:12">
      <c r="A1769" s="1220" t="s">
        <v>2651</v>
      </c>
      <c r="B1769" s="1216" t="s">
        <v>2300</v>
      </c>
      <c r="C1769" s="1172" t="s">
        <v>2285</v>
      </c>
      <c r="D1769" s="1221">
        <v>1</v>
      </c>
      <c r="E1769" s="1101"/>
      <c r="F1769" s="1101">
        <f>D1769*E1769</f>
        <v>0</v>
      </c>
      <c r="J1769" s="1197"/>
      <c r="L1769" s="1193"/>
    </row>
    <row r="1770" spans="1:12">
      <c r="A1770" s="1220"/>
      <c r="B1770" s="1219" t="s">
        <v>2301</v>
      </c>
      <c r="C1770" s="1221"/>
      <c r="D1770" s="1221"/>
      <c r="E1770" s="1101"/>
      <c r="F1770" s="1101"/>
      <c r="J1770" s="1197"/>
      <c r="L1770" s="1193"/>
    </row>
    <row r="1771" spans="1:12">
      <c r="A1771" s="1220"/>
      <c r="B1771" s="1219" t="s">
        <v>2302</v>
      </c>
      <c r="C1771" s="1221"/>
      <c r="D1771" s="1221"/>
      <c r="E1771" s="1101"/>
      <c r="F1771" s="1101"/>
      <c r="J1771" s="1197"/>
      <c r="L1771" s="1193"/>
    </row>
    <row r="1772" spans="1:12">
      <c r="A1772" s="1220"/>
      <c r="B1772" s="1219" t="s">
        <v>2303</v>
      </c>
      <c r="C1772" s="1221"/>
      <c r="D1772" s="1221"/>
      <c r="E1772" s="1101"/>
      <c r="F1772" s="1101"/>
      <c r="J1772" s="1197"/>
      <c r="L1772" s="1193"/>
    </row>
    <row r="1773" spans="1:12">
      <c r="A1773" s="1220"/>
      <c r="B1773" s="1219" t="s">
        <v>2304</v>
      </c>
      <c r="C1773" s="1221"/>
      <c r="D1773" s="1221"/>
      <c r="E1773" s="1101"/>
      <c r="F1773" s="1101"/>
      <c r="J1773" s="1197"/>
      <c r="L1773" s="1193"/>
    </row>
    <row r="1774" spans="1:12">
      <c r="A1774" s="1220"/>
      <c r="B1774" s="1219" t="s">
        <v>2305</v>
      </c>
      <c r="C1774" s="1221"/>
      <c r="D1774" s="1221"/>
      <c r="E1774" s="1101"/>
      <c r="F1774" s="1101"/>
      <c r="J1774" s="1197"/>
      <c r="L1774" s="1193"/>
    </row>
    <row r="1775" spans="1:12">
      <c r="A1775" s="1220"/>
      <c r="B1775" s="1219" t="s">
        <v>2306</v>
      </c>
      <c r="C1775" s="1221"/>
      <c r="D1775" s="1221"/>
      <c r="E1775" s="1101"/>
      <c r="F1775" s="1101"/>
      <c r="J1775" s="1197"/>
      <c r="L1775" s="1193"/>
    </row>
    <row r="1776" spans="1:12">
      <c r="A1776" s="1220"/>
      <c r="B1776" s="1219" t="s">
        <v>2307</v>
      </c>
      <c r="C1776" s="1221"/>
      <c r="D1776" s="1221"/>
      <c r="E1776" s="1101"/>
      <c r="F1776" s="1101"/>
      <c r="J1776" s="1197"/>
      <c r="L1776" s="1193"/>
    </row>
    <row r="1777" spans="1:12">
      <c r="A1777" s="1220"/>
      <c r="B1777" s="1219" t="s">
        <v>2308</v>
      </c>
      <c r="C1777" s="1221"/>
      <c r="D1777" s="1221"/>
      <c r="E1777" s="1101"/>
      <c r="F1777" s="1101"/>
      <c r="J1777" s="1197"/>
      <c r="L1777" s="1193"/>
    </row>
    <row r="1778" spans="1:12">
      <c r="A1778" s="1220"/>
      <c r="B1778" s="1219" t="s">
        <v>2309</v>
      </c>
      <c r="C1778" s="1221"/>
      <c r="D1778" s="1221"/>
      <c r="E1778" s="1101"/>
      <c r="F1778" s="1101"/>
      <c r="J1778" s="1197"/>
      <c r="L1778" s="1193"/>
    </row>
    <row r="1779" spans="1:12">
      <c r="A1779" s="1220"/>
      <c r="B1779" s="1219" t="s">
        <v>2310</v>
      </c>
      <c r="C1779" s="1221"/>
      <c r="D1779" s="1221"/>
      <c r="E1779" s="1101"/>
      <c r="F1779" s="1101"/>
      <c r="J1779" s="1197"/>
      <c r="L1779" s="1193"/>
    </row>
    <row r="1780" spans="1:12">
      <c r="A1780" s="1220"/>
      <c r="B1780" s="1219" t="s">
        <v>2311</v>
      </c>
      <c r="C1780" s="1221"/>
      <c r="D1780" s="1221"/>
      <c r="E1780" s="1101"/>
      <c r="F1780" s="1101"/>
      <c r="J1780" s="1197"/>
      <c r="L1780" s="1193"/>
    </row>
    <row r="1781" spans="1:12">
      <c r="A1781" s="1220"/>
      <c r="B1781" s="1219" t="s">
        <v>2312</v>
      </c>
      <c r="C1781" s="1221"/>
      <c r="D1781" s="1221"/>
      <c r="E1781" s="1101"/>
      <c r="F1781" s="1101"/>
      <c r="J1781" s="1197"/>
      <c r="L1781" s="1193"/>
    </row>
    <row r="1782" spans="1:12">
      <c r="A1782" s="1220"/>
      <c r="B1782" s="1219"/>
      <c r="C1782" s="1221"/>
      <c r="D1782" s="1221"/>
      <c r="E1782" s="1101"/>
      <c r="F1782" s="1101"/>
      <c r="J1782" s="1197"/>
      <c r="L1782" s="1193"/>
    </row>
    <row r="1783" spans="1:12">
      <c r="A1783" s="1222"/>
      <c r="B1783" s="1223"/>
      <c r="C1783" s="1212"/>
      <c r="D1783" s="1212"/>
      <c r="E1783" s="1101"/>
      <c r="F1783" s="1101"/>
      <c r="J1783" s="1197"/>
      <c r="L1783" s="1193"/>
    </row>
    <row r="1784" spans="1:12">
      <c r="A1784" s="1220"/>
      <c r="B1784" s="1216" t="s">
        <v>2248</v>
      </c>
      <c r="C1784" s="1172"/>
      <c r="D1784" s="1172"/>
      <c r="E1784" s="1101"/>
      <c r="F1784" s="1101"/>
      <c r="J1784" s="1197"/>
      <c r="L1784" s="1193"/>
    </row>
    <row r="1785" spans="1:12">
      <c r="A1785" s="1220"/>
      <c r="B1785" s="1216"/>
      <c r="C1785" s="1221"/>
      <c r="D1785" s="1221"/>
      <c r="E1785" s="1101"/>
      <c r="F1785" s="1101"/>
      <c r="J1785" s="1197"/>
      <c r="L1785" s="1193"/>
    </row>
    <row r="1786" spans="1:12">
      <c r="A1786" s="1233" t="s">
        <v>2652</v>
      </c>
      <c r="B1786" s="1216" t="s">
        <v>2314</v>
      </c>
      <c r="C1786" s="1217"/>
      <c r="D1786" s="1217"/>
      <c r="E1786" s="1101"/>
      <c r="F1786" s="1101"/>
      <c r="J1786" s="1197"/>
      <c r="L1786" s="1193"/>
    </row>
    <row r="1787" spans="1:12">
      <c r="A1787" s="1234"/>
      <c r="B1787" s="1219"/>
      <c r="C1787" s="1217"/>
      <c r="D1787" s="1217"/>
      <c r="E1787" s="1101"/>
      <c r="F1787" s="1101"/>
      <c r="J1787" s="1197"/>
      <c r="L1787" s="1193"/>
    </row>
    <row r="1788" spans="1:12" ht="115">
      <c r="A1788" s="1234"/>
      <c r="B1788" s="1235" t="s">
        <v>2315</v>
      </c>
      <c r="C1788" s="1217" t="s">
        <v>2285</v>
      </c>
      <c r="D1788" s="1217">
        <v>1</v>
      </c>
      <c r="E1788" s="1101"/>
      <c r="F1788" s="1101">
        <f>D1788*E1788</f>
        <v>0</v>
      </c>
      <c r="J1788" s="1197"/>
      <c r="L1788" s="1193"/>
    </row>
    <row r="1789" spans="1:12" ht="146.25" customHeight="1">
      <c r="A1789" s="1234"/>
      <c r="B1789" s="1235" t="s">
        <v>2316</v>
      </c>
      <c r="C1789" s="1217" t="s">
        <v>2285</v>
      </c>
      <c r="D1789" s="1217">
        <v>1</v>
      </c>
      <c r="E1789" s="1101"/>
      <c r="F1789" s="1101">
        <f>D1789*E1789</f>
        <v>0</v>
      </c>
      <c r="J1789" s="1197"/>
      <c r="L1789" s="1193"/>
    </row>
    <row r="1790" spans="1:12">
      <c r="A1790" s="1234"/>
      <c r="B1790" s="1219" t="s">
        <v>2248</v>
      </c>
      <c r="C1790" s="1236"/>
      <c r="D1790" s="1217"/>
      <c r="E1790" s="1101"/>
      <c r="F1790" s="1101"/>
      <c r="J1790" s="1197"/>
      <c r="L1790" s="1193"/>
    </row>
    <row r="1791" spans="1:12" ht="12.5">
      <c r="A1791" s="1151"/>
      <c r="C1791" s="1198"/>
      <c r="D1791" s="1198"/>
      <c r="E1791" s="1101"/>
      <c r="F1791" s="1101"/>
      <c r="J1791" s="1197"/>
      <c r="L1791" s="1193"/>
    </row>
    <row r="1792" spans="1:12" ht="12.5">
      <c r="A1792" s="1199" t="s">
        <v>2638</v>
      </c>
      <c r="B1792" s="1237" t="s">
        <v>2317</v>
      </c>
      <c r="C1792" s="1201"/>
      <c r="D1792" s="1201"/>
      <c r="E1792" s="1202"/>
      <c r="F1792" s="1203">
        <f>SUM(F1719:F1791)</f>
        <v>0</v>
      </c>
      <c r="J1792" s="1197"/>
      <c r="L1792" s="1193"/>
    </row>
    <row r="1793" spans="1:12" ht="12.5">
      <c r="A1793" s="1151"/>
      <c r="C1793" s="1198"/>
      <c r="D1793" s="1198"/>
      <c r="E1793" s="1101"/>
      <c r="F1793" s="1101"/>
      <c r="J1793" s="1197"/>
      <c r="L1793" s="1193"/>
    </row>
    <row r="1794" spans="1:12" ht="13" thickBot="1">
      <c r="A1794" s="1151"/>
      <c r="C1794" s="1198"/>
      <c r="D1794" s="1198"/>
      <c r="E1794" s="1101"/>
      <c r="F1794" s="1101"/>
      <c r="J1794" s="1197"/>
      <c r="L1794" s="1193"/>
    </row>
    <row r="1795" spans="1:12" ht="35" thickBot="1">
      <c r="A1795" s="1238" t="s">
        <v>1392</v>
      </c>
      <c r="B1795" s="1239" t="s">
        <v>2653</v>
      </c>
      <c r="C1795" s="1240"/>
      <c r="D1795" s="1240"/>
      <c r="E1795" s="1241"/>
      <c r="F1795" s="1242">
        <f>F1792+F1686</f>
        <v>0</v>
      </c>
    </row>
    <row r="1797" spans="1:12" ht="10.5" customHeight="1"/>
    <row r="1798" spans="1:12">
      <c r="A1798" s="1089" t="s">
        <v>1393</v>
      </c>
      <c r="B1798" s="1081" t="s">
        <v>2654</v>
      </c>
      <c r="C1798" s="1082"/>
      <c r="D1798" s="1082"/>
      <c r="E1798" s="1088"/>
      <c r="F1798" s="1088"/>
    </row>
    <row r="1799" spans="1:12">
      <c r="A1799" s="1080"/>
      <c r="B1799" s="1081"/>
      <c r="C1799" s="1082"/>
      <c r="D1799" s="1082"/>
      <c r="E1799" s="1088"/>
      <c r="F1799" s="1088"/>
    </row>
    <row r="1800" spans="1:12" ht="12.5">
      <c r="A1800" s="1090" t="s">
        <v>2655</v>
      </c>
      <c r="B1800" s="1091" t="s">
        <v>2656</v>
      </c>
      <c r="C1800" s="1092"/>
      <c r="D1800" s="1093"/>
      <c r="E1800" s="1094"/>
      <c r="F1800" s="1095"/>
    </row>
    <row r="1801" spans="1:12" ht="14.5">
      <c r="A1801" s="1090"/>
      <c r="B1801" s="1096"/>
      <c r="C1801" s="1092"/>
      <c r="D1801" s="1093"/>
      <c r="E1801" s="1094"/>
      <c r="F1801" s="1095"/>
    </row>
    <row r="1802" spans="1:12" ht="46">
      <c r="A1802" s="1097" t="s">
        <v>2657</v>
      </c>
      <c r="B1802" s="1259" t="s">
        <v>2658</v>
      </c>
      <c r="C1802" s="1260"/>
      <c r="E1802" s="1261"/>
      <c r="F1802" s="1262"/>
    </row>
    <row r="1803" spans="1:12" ht="15.5">
      <c r="A1803" s="1097"/>
      <c r="B1803" s="1259" t="s">
        <v>2659</v>
      </c>
      <c r="C1803" s="1260"/>
      <c r="E1803" s="1261"/>
      <c r="F1803" s="1262"/>
    </row>
    <row r="1804" spans="1:12" ht="15.5">
      <c r="A1804" s="1097"/>
      <c r="B1804" s="1259" t="s">
        <v>2660</v>
      </c>
      <c r="C1804" s="1260"/>
      <c r="E1804" s="1261"/>
      <c r="F1804" s="1262"/>
    </row>
    <row r="1805" spans="1:12" ht="14.5">
      <c r="A1805" s="1097"/>
      <c r="B1805" s="1263"/>
      <c r="C1805" s="1264" t="s">
        <v>183</v>
      </c>
      <c r="D1805" s="1088">
        <v>1</v>
      </c>
      <c r="E1805" s="1261"/>
      <c r="F1805" s="1101">
        <f>D1805*E1805</f>
        <v>0</v>
      </c>
    </row>
    <row r="1806" spans="1:12" ht="13.5" customHeight="1">
      <c r="A1806" s="1097"/>
      <c r="B1806" s="1103"/>
      <c r="C1806" s="1099"/>
      <c r="D1806" s="1100"/>
      <c r="E1806" s="1101"/>
      <c r="F1806" s="1102"/>
    </row>
    <row r="1807" spans="1:12" ht="13.5" customHeight="1">
      <c r="A1807" s="1097" t="s">
        <v>2661</v>
      </c>
      <c r="B1807" s="1259" t="s">
        <v>2662</v>
      </c>
      <c r="C1807" s="1264" t="s">
        <v>183</v>
      </c>
      <c r="D1807" s="1088">
        <v>1</v>
      </c>
      <c r="E1807" s="1261"/>
      <c r="F1807" s="1101">
        <f>D1807*E1807</f>
        <v>0</v>
      </c>
    </row>
    <row r="1808" spans="1:12" ht="13.5" customHeight="1">
      <c r="A1808" s="1097"/>
      <c r="B1808" s="1265"/>
      <c r="C1808" s="1266"/>
      <c r="E1808" s="1261"/>
      <c r="F1808" s="1267"/>
    </row>
    <row r="1809" spans="1:6" s="1262" customFormat="1" ht="23">
      <c r="A1809" s="1097" t="s">
        <v>2663</v>
      </c>
      <c r="B1809" s="1259" t="s">
        <v>2664</v>
      </c>
      <c r="C1809" s="1266"/>
      <c r="D1809" s="1088"/>
      <c r="E1809" s="1261"/>
      <c r="F1809" s="1267"/>
    </row>
    <row r="1810" spans="1:6" s="1262" customFormat="1" ht="14.5">
      <c r="A1810" s="1097"/>
      <c r="B1810" s="1265" t="s">
        <v>2665</v>
      </c>
      <c r="C1810" s="1266" t="s">
        <v>5</v>
      </c>
      <c r="D1810" s="1088">
        <v>1</v>
      </c>
      <c r="E1810" s="1261"/>
      <c r="F1810" s="1101">
        <f>D1810*E1810</f>
        <v>0</v>
      </c>
    </row>
    <row r="1811" spans="1:6" ht="13.5" customHeight="1">
      <c r="A1811" s="1097"/>
      <c r="B1811" s="1104"/>
      <c r="C1811" s="1099"/>
      <c r="D1811" s="1100"/>
      <c r="E1811" s="1101"/>
      <c r="F1811" s="1102"/>
    </row>
    <row r="1812" spans="1:6" s="1262" customFormat="1" ht="14.5">
      <c r="A1812" s="1097" t="s">
        <v>2666</v>
      </c>
      <c r="B1812" s="1268" t="s">
        <v>2667</v>
      </c>
      <c r="C1812" s="1266"/>
      <c r="D1812" s="1088"/>
      <c r="E1812" s="1261"/>
      <c r="F1812" s="1267"/>
    </row>
    <row r="1813" spans="1:6" s="1262" customFormat="1" ht="14.5">
      <c r="A1813" s="1097"/>
      <c r="B1813" s="1265" t="s">
        <v>2668</v>
      </c>
      <c r="C1813" s="1266" t="s">
        <v>1579</v>
      </c>
      <c r="D1813" s="1088">
        <v>18</v>
      </c>
      <c r="E1813" s="1261"/>
      <c r="F1813" s="1101">
        <f>D1813*E1813</f>
        <v>0</v>
      </c>
    </row>
    <row r="1814" spans="1:6" ht="12.5">
      <c r="A1814" s="1097"/>
      <c r="B1814" s="1104"/>
      <c r="C1814" s="1099"/>
      <c r="D1814" s="1100"/>
      <c r="E1814" s="1101"/>
      <c r="F1814" s="1102"/>
    </row>
    <row r="1815" spans="1:6" s="1262" customFormat="1" ht="29">
      <c r="A1815" s="1097" t="s">
        <v>2669</v>
      </c>
      <c r="B1815" s="1269" t="s">
        <v>2670</v>
      </c>
      <c r="C1815" s="1264"/>
      <c r="D1815" s="1088"/>
      <c r="E1815" s="1261"/>
      <c r="F1815" s="1267"/>
    </row>
    <row r="1816" spans="1:6" s="1262" customFormat="1" ht="14.5">
      <c r="A1816" s="1097"/>
      <c r="B1816" s="1186" t="s">
        <v>2671</v>
      </c>
      <c r="C1816" s="1266" t="s">
        <v>5</v>
      </c>
      <c r="D1816" s="1088">
        <v>5</v>
      </c>
      <c r="E1816" s="1261"/>
      <c r="F1816" s="1101">
        <f>D1816*E1816</f>
        <v>0</v>
      </c>
    </row>
    <row r="1817" spans="1:6" s="1262" customFormat="1" ht="14.5">
      <c r="A1817" s="1097"/>
      <c r="B1817" s="1269"/>
      <c r="C1817" s="1270"/>
      <c r="D1817" s="1088"/>
      <c r="E1817" s="1261"/>
      <c r="F1817" s="1267"/>
    </row>
    <row r="1818" spans="1:6" s="1262" customFormat="1" ht="23">
      <c r="A1818" s="1097" t="s">
        <v>2672</v>
      </c>
      <c r="B1818" s="1269" t="s">
        <v>2673</v>
      </c>
      <c r="C1818" s="1270" t="s">
        <v>7</v>
      </c>
      <c r="D1818" s="1088">
        <v>20</v>
      </c>
      <c r="E1818" s="1261"/>
      <c r="F1818" s="1101">
        <f>D1818*E1818</f>
        <v>0</v>
      </c>
    </row>
    <row r="1819" spans="1:6" s="1262" customFormat="1" ht="14.5">
      <c r="A1819" s="1097"/>
      <c r="B1819" s="1269"/>
      <c r="C1819" s="1271"/>
      <c r="D1819" s="1088"/>
      <c r="E1819" s="1261"/>
      <c r="F1819" s="1267"/>
    </row>
    <row r="1820" spans="1:6" s="1262" customFormat="1" ht="34.5">
      <c r="A1820" s="1097" t="s">
        <v>2674</v>
      </c>
      <c r="B1820" s="1269" t="s">
        <v>2675</v>
      </c>
      <c r="C1820" s="1187" t="s">
        <v>183</v>
      </c>
      <c r="D1820" s="1088">
        <v>1</v>
      </c>
      <c r="E1820" s="1261"/>
      <c r="F1820" s="1101">
        <f>D1820*E1820</f>
        <v>0</v>
      </c>
    </row>
    <row r="1821" spans="1:6" s="1262" customFormat="1" ht="14.5">
      <c r="A1821" s="1097"/>
      <c r="B1821" s="1269"/>
      <c r="C1821" s="1270"/>
      <c r="D1821" s="1088"/>
      <c r="E1821" s="1261"/>
      <c r="F1821" s="1267"/>
    </row>
    <row r="1822" spans="1:6" s="1262" customFormat="1" ht="57.5">
      <c r="A1822" s="1097" t="s">
        <v>2676</v>
      </c>
      <c r="B1822" s="1269" t="s">
        <v>2677</v>
      </c>
      <c r="C1822" s="1187" t="s">
        <v>183</v>
      </c>
      <c r="D1822" s="1088">
        <v>1</v>
      </c>
      <c r="E1822" s="1261"/>
      <c r="F1822" s="1101">
        <f>D1822*E1822</f>
        <v>0</v>
      </c>
    </row>
    <row r="1823" spans="1:6" s="1262" customFormat="1" ht="14.5">
      <c r="A1823" s="1097"/>
      <c r="B1823" s="1269"/>
      <c r="C1823" s="1270"/>
      <c r="D1823" s="1088"/>
      <c r="E1823" s="1261"/>
      <c r="F1823" s="1267"/>
    </row>
    <row r="1824" spans="1:6" s="1262" customFormat="1" ht="34.5">
      <c r="A1824" s="1097" t="s">
        <v>2678</v>
      </c>
      <c r="B1824" s="1269" t="s">
        <v>2679</v>
      </c>
      <c r="C1824" s="1187" t="s">
        <v>183</v>
      </c>
      <c r="D1824" s="1088">
        <v>1</v>
      </c>
      <c r="E1824" s="1261"/>
      <c r="F1824" s="1101">
        <f>D1824*E1824</f>
        <v>0</v>
      </c>
    </row>
    <row r="1825" spans="1:6" s="1262" customFormat="1" ht="14.5">
      <c r="A1825" s="1097"/>
      <c r="B1825" s="1269"/>
      <c r="C1825" s="1270"/>
      <c r="D1825" s="1088"/>
      <c r="E1825" s="1261"/>
      <c r="F1825" s="1267"/>
    </row>
    <row r="1826" spans="1:6" s="1262" customFormat="1" ht="46">
      <c r="A1826" s="1097" t="s">
        <v>2680</v>
      </c>
      <c r="B1826" s="1269" t="s">
        <v>2681</v>
      </c>
      <c r="C1826" s="1270"/>
      <c r="D1826" s="1088"/>
      <c r="E1826" s="1261"/>
      <c r="F1826" s="1267"/>
    </row>
    <row r="1827" spans="1:6" s="1262" customFormat="1" ht="14.5">
      <c r="A1827" s="1097"/>
      <c r="B1827" s="1272" t="s">
        <v>2682</v>
      </c>
      <c r="C1827" s="1270" t="s">
        <v>2174</v>
      </c>
      <c r="D1827" s="1088">
        <v>1.5</v>
      </c>
      <c r="E1827" s="1261"/>
      <c r="F1827" s="1101">
        <f t="shared" ref="F1827:F1828" si="10">D1827*E1827</f>
        <v>0</v>
      </c>
    </row>
    <row r="1828" spans="1:6" s="1262" customFormat="1" ht="14.5">
      <c r="A1828" s="1097"/>
      <c r="B1828" s="1272" t="s">
        <v>2683</v>
      </c>
      <c r="C1828" s="1270" t="s">
        <v>2174</v>
      </c>
      <c r="D1828" s="1088">
        <v>1</v>
      </c>
      <c r="E1828" s="1261"/>
      <c r="F1828" s="1101">
        <f t="shared" si="10"/>
        <v>0</v>
      </c>
    </row>
    <row r="1829" spans="1:6" s="1262" customFormat="1" ht="14.5">
      <c r="A1829" s="1097"/>
      <c r="B1829" s="1273"/>
      <c r="C1829" s="1264"/>
      <c r="D1829" s="1088"/>
      <c r="E1829" s="1261"/>
      <c r="F1829" s="1267"/>
    </row>
    <row r="1830" spans="1:6" s="1262" customFormat="1" ht="23">
      <c r="A1830" s="1097" t="s">
        <v>2684</v>
      </c>
      <c r="B1830" s="1269" t="s">
        <v>2685</v>
      </c>
      <c r="C1830" s="1187" t="s">
        <v>183</v>
      </c>
      <c r="D1830" s="1088">
        <v>1</v>
      </c>
      <c r="E1830" s="1261"/>
      <c r="F1830" s="1101">
        <f>D1830*E1830</f>
        <v>0</v>
      </c>
    </row>
    <row r="1831" spans="1:6" s="1262" customFormat="1" ht="14.5">
      <c r="A1831" s="1097"/>
      <c r="B1831" s="1269"/>
      <c r="C1831" s="1271"/>
      <c r="D1831" s="1088"/>
      <c r="E1831" s="1261"/>
      <c r="F1831" s="1267"/>
    </row>
    <row r="1832" spans="1:6" s="1262" customFormat="1" ht="23">
      <c r="A1832" s="1097" t="s">
        <v>2686</v>
      </c>
      <c r="B1832" s="1269" t="s">
        <v>2687</v>
      </c>
      <c r="C1832" s="1187" t="s">
        <v>183</v>
      </c>
      <c r="D1832" s="1088">
        <v>1</v>
      </c>
      <c r="E1832" s="1261"/>
      <c r="F1832" s="1101">
        <f>D1832*E1832</f>
        <v>0</v>
      </c>
    </row>
    <row r="1833" spans="1:6" s="1262" customFormat="1" ht="14.5">
      <c r="A1833" s="1097"/>
      <c r="B1833" s="1273"/>
      <c r="C1833" s="1264"/>
      <c r="D1833" s="1088"/>
      <c r="E1833" s="1261"/>
      <c r="F1833" s="1267"/>
    </row>
    <row r="1834" spans="1:6" s="1262" customFormat="1" ht="46">
      <c r="A1834" s="1097" t="s">
        <v>2688</v>
      </c>
      <c r="B1834" s="1269" t="s">
        <v>2689</v>
      </c>
      <c r="C1834" s="1187" t="s">
        <v>183</v>
      </c>
      <c r="D1834" s="1088">
        <v>1</v>
      </c>
      <c r="E1834" s="1261"/>
      <c r="F1834" s="1101">
        <f>D1834*E1834</f>
        <v>0</v>
      </c>
    </row>
    <row r="1835" spans="1:6" ht="13.5" customHeight="1">
      <c r="A1835" s="1097"/>
      <c r="B1835" s="1104"/>
      <c r="C1835" s="1099"/>
      <c r="D1835" s="1100"/>
      <c r="E1835" s="1101"/>
      <c r="F1835" s="1102"/>
    </row>
    <row r="1836" spans="1:6" s="1279" customFormat="1" ht="18" customHeight="1">
      <c r="A1836" s="1274" t="s">
        <v>2655</v>
      </c>
      <c r="B1836" s="1275" t="s">
        <v>2690</v>
      </c>
      <c r="C1836" s="1276"/>
      <c r="D1836" s="1276"/>
      <c r="E1836" s="1277"/>
      <c r="F1836" s="1278">
        <f>SUM(F1803:F1835)</f>
        <v>0</v>
      </c>
    </row>
    <row r="1837" spans="1:6" ht="13.5" customHeight="1">
      <c r="A1837" s="1097"/>
      <c r="B1837" s="1104"/>
      <c r="C1837" s="1099"/>
      <c r="D1837" s="1100"/>
      <c r="E1837" s="1101"/>
      <c r="F1837" s="1102"/>
    </row>
    <row r="1838" spans="1:6" ht="12.5">
      <c r="A1838" s="1090" t="s">
        <v>2691</v>
      </c>
      <c r="B1838" s="1091" t="s">
        <v>2692</v>
      </c>
      <c r="C1838" s="1092"/>
      <c r="D1838" s="1093"/>
      <c r="E1838" s="1094"/>
      <c r="F1838" s="1095"/>
    </row>
    <row r="1839" spans="1:6" ht="13.5" customHeight="1">
      <c r="A1839" s="1097"/>
      <c r="B1839" s="1104"/>
      <c r="C1839" s="1099"/>
      <c r="D1839" s="1100"/>
      <c r="E1839" s="1101"/>
      <c r="F1839" s="1102"/>
    </row>
    <row r="1840" spans="1:6" ht="13.5" customHeight="1">
      <c r="A1840" s="1097" t="s">
        <v>2693</v>
      </c>
      <c r="B1840" s="1253" t="s">
        <v>2694</v>
      </c>
      <c r="C1840" s="1260"/>
      <c r="E1840" s="1101"/>
      <c r="F1840" s="1102"/>
    </row>
    <row r="1841" spans="1:6" ht="13.5" customHeight="1">
      <c r="A1841" s="1097"/>
      <c r="B1841" s="1253" t="s">
        <v>2695</v>
      </c>
      <c r="C1841" s="1260"/>
      <c r="E1841" s="1101"/>
      <c r="F1841" s="1102"/>
    </row>
    <row r="1842" spans="1:6" ht="13.5" customHeight="1">
      <c r="A1842" s="1097"/>
      <c r="B1842" s="1253" t="s">
        <v>2696</v>
      </c>
      <c r="C1842" s="1260"/>
      <c r="E1842" s="1101"/>
      <c r="F1842" s="1102"/>
    </row>
    <row r="1843" spans="1:6" ht="13.5" customHeight="1">
      <c r="A1843" s="1097"/>
      <c r="B1843" s="1253" t="s">
        <v>2697</v>
      </c>
      <c r="C1843" s="1260"/>
      <c r="E1843" s="1101"/>
      <c r="F1843" s="1102"/>
    </row>
    <row r="1844" spans="1:6" ht="13.5" customHeight="1">
      <c r="A1844" s="1097"/>
      <c r="B1844" s="1253" t="s">
        <v>2698</v>
      </c>
      <c r="C1844" s="1260"/>
      <c r="E1844" s="1101"/>
      <c r="F1844" s="1102"/>
    </row>
    <row r="1845" spans="1:6" ht="13.5" customHeight="1">
      <c r="A1845" s="1097"/>
      <c r="B1845" s="1253" t="s">
        <v>2699</v>
      </c>
      <c r="C1845" s="1260"/>
      <c r="E1845" s="1101"/>
      <c r="F1845" s="1102"/>
    </row>
    <row r="1846" spans="1:6" ht="13.5" customHeight="1">
      <c r="A1846" s="1097"/>
      <c r="B1846" s="1253" t="s">
        <v>2700</v>
      </c>
      <c r="C1846" s="1260"/>
      <c r="E1846" s="1101"/>
      <c r="F1846" s="1102"/>
    </row>
    <row r="1847" spans="1:6" ht="13.5" customHeight="1">
      <c r="A1847" s="1097"/>
      <c r="B1847" s="1253" t="s">
        <v>2701</v>
      </c>
      <c r="C1847" s="1260"/>
      <c r="E1847" s="1101"/>
      <c r="F1847" s="1102"/>
    </row>
    <row r="1848" spans="1:6" ht="13.5" customHeight="1">
      <c r="A1848" s="1097"/>
      <c r="B1848" s="1253" t="s">
        <v>2702</v>
      </c>
      <c r="C1848" s="1260"/>
      <c r="E1848" s="1101"/>
      <c r="F1848" s="1102"/>
    </row>
    <row r="1849" spans="1:6" ht="13.5" customHeight="1">
      <c r="A1849" s="1097"/>
      <c r="B1849" s="1253" t="s">
        <v>2703</v>
      </c>
      <c r="C1849" s="1260"/>
      <c r="E1849" s="1101"/>
      <c r="F1849" s="1102"/>
    </row>
    <row r="1850" spans="1:6" ht="13.5" customHeight="1">
      <c r="A1850" s="1097"/>
      <c r="B1850" s="1253" t="s">
        <v>2704</v>
      </c>
      <c r="C1850" s="1260"/>
      <c r="E1850" s="1101"/>
      <c r="F1850" s="1102"/>
    </row>
    <row r="1851" spans="1:6" ht="13.5" customHeight="1">
      <c r="A1851" s="1097"/>
      <c r="B1851" s="1253" t="s">
        <v>2705</v>
      </c>
      <c r="C1851" s="1260"/>
      <c r="E1851" s="1101"/>
      <c r="F1851" s="1102"/>
    </row>
    <row r="1852" spans="1:6" ht="13.5" customHeight="1">
      <c r="A1852" s="1097"/>
      <c r="B1852" s="1253" t="s">
        <v>2706</v>
      </c>
      <c r="C1852" s="1260"/>
      <c r="E1852" s="1101"/>
      <c r="F1852" s="1102"/>
    </row>
    <row r="1853" spans="1:6" ht="13.5" customHeight="1">
      <c r="A1853" s="1097"/>
      <c r="B1853" s="1253" t="s">
        <v>2707</v>
      </c>
      <c r="C1853" s="1260"/>
      <c r="E1853" s="1101"/>
      <c r="F1853" s="1102"/>
    </row>
    <row r="1854" spans="1:6" ht="13.5" customHeight="1">
      <c r="A1854" s="1097"/>
      <c r="B1854" s="1253" t="s">
        <v>2708</v>
      </c>
      <c r="C1854" s="1260"/>
      <c r="E1854" s="1101"/>
      <c r="F1854" s="1102"/>
    </row>
    <row r="1855" spans="1:6" ht="13.5" customHeight="1">
      <c r="A1855" s="1097"/>
      <c r="B1855" s="1253" t="s">
        <v>2709</v>
      </c>
      <c r="C1855" s="1260"/>
      <c r="E1855" s="1101"/>
      <c r="F1855" s="1102"/>
    </row>
    <row r="1856" spans="1:6" ht="13.5" customHeight="1">
      <c r="A1856" s="1097"/>
      <c r="B1856" s="1253" t="s">
        <v>2710</v>
      </c>
      <c r="C1856" s="1260"/>
      <c r="E1856" s="1101"/>
      <c r="F1856" s="1102"/>
    </row>
    <row r="1857" spans="1:6" ht="13.5" customHeight="1">
      <c r="A1857" s="1097"/>
      <c r="B1857" s="1253" t="s">
        <v>2711</v>
      </c>
      <c r="C1857" s="1260"/>
      <c r="E1857" s="1101"/>
      <c r="F1857" s="1102"/>
    </row>
    <row r="1858" spans="1:6" ht="13.5" customHeight="1">
      <c r="A1858" s="1097"/>
      <c r="B1858" s="1253" t="s">
        <v>2704</v>
      </c>
      <c r="C1858" s="1260"/>
      <c r="E1858" s="1101"/>
      <c r="F1858" s="1102"/>
    </row>
    <row r="1859" spans="1:6" ht="13.5" customHeight="1">
      <c r="A1859" s="1097"/>
      <c r="B1859" s="1253" t="s">
        <v>2705</v>
      </c>
      <c r="C1859" s="1260"/>
      <c r="E1859" s="1101"/>
      <c r="F1859" s="1102"/>
    </row>
    <row r="1860" spans="1:6" ht="13.5" customHeight="1">
      <c r="A1860" s="1097"/>
      <c r="B1860" s="1253" t="s">
        <v>2706</v>
      </c>
      <c r="C1860" s="1260"/>
      <c r="E1860" s="1101"/>
      <c r="F1860" s="1102"/>
    </row>
    <row r="1861" spans="1:6" ht="13.5" customHeight="1">
      <c r="A1861" s="1097"/>
      <c r="B1861" s="1253" t="s">
        <v>2712</v>
      </c>
      <c r="C1861" s="1260"/>
      <c r="E1861" s="1101"/>
      <c r="F1861" s="1102"/>
    </row>
    <row r="1862" spans="1:6" ht="13.5" customHeight="1">
      <c r="A1862" s="1097"/>
      <c r="B1862" s="1253" t="s">
        <v>2713</v>
      </c>
      <c r="C1862" s="1260"/>
      <c r="E1862" s="1101"/>
      <c r="F1862" s="1102"/>
    </row>
    <row r="1863" spans="1:6" ht="13.5" customHeight="1">
      <c r="A1863" s="1097"/>
      <c r="B1863" s="1253" t="s">
        <v>2714</v>
      </c>
      <c r="C1863" s="1260"/>
      <c r="E1863" s="1101"/>
      <c r="F1863" s="1102"/>
    </row>
    <row r="1864" spans="1:6" ht="13.5" customHeight="1">
      <c r="A1864" s="1097"/>
      <c r="B1864" s="1253" t="s">
        <v>2715</v>
      </c>
      <c r="C1864" s="1260"/>
      <c r="E1864" s="1101"/>
      <c r="F1864" s="1102"/>
    </row>
    <row r="1865" spans="1:6" ht="13.5" customHeight="1">
      <c r="A1865" s="1097"/>
      <c r="B1865" s="1253" t="s">
        <v>2716</v>
      </c>
      <c r="C1865" s="1260"/>
      <c r="E1865" s="1101"/>
      <c r="F1865" s="1102"/>
    </row>
    <row r="1866" spans="1:6" ht="13.5" customHeight="1">
      <c r="A1866" s="1097"/>
      <c r="B1866" s="1253" t="s">
        <v>2717</v>
      </c>
      <c r="C1866" s="1260"/>
      <c r="E1866" s="1101"/>
      <c r="F1866" s="1102"/>
    </row>
    <row r="1867" spans="1:6" ht="13.5" customHeight="1">
      <c r="A1867" s="1097"/>
      <c r="B1867" s="1253" t="s">
        <v>2718</v>
      </c>
      <c r="C1867" s="1260"/>
      <c r="E1867" s="1101"/>
      <c r="F1867" s="1102"/>
    </row>
    <row r="1868" spans="1:6" ht="13.5" customHeight="1">
      <c r="A1868" s="1097"/>
      <c r="B1868" s="1253" t="s">
        <v>2719</v>
      </c>
      <c r="C1868" s="1260"/>
      <c r="E1868" s="1101"/>
      <c r="F1868" s="1102"/>
    </row>
    <row r="1869" spans="1:6" ht="13.5" customHeight="1">
      <c r="A1869" s="1097"/>
      <c r="B1869" s="1253" t="s">
        <v>2720</v>
      </c>
      <c r="C1869" s="1260"/>
      <c r="E1869" s="1101"/>
      <c r="F1869" s="1102"/>
    </row>
    <row r="1870" spans="1:6" ht="13.5" customHeight="1">
      <c r="A1870" s="1097"/>
      <c r="B1870" s="1253" t="s">
        <v>2721</v>
      </c>
      <c r="C1870" s="1260"/>
      <c r="E1870" s="1101"/>
      <c r="F1870" s="1102"/>
    </row>
    <row r="1871" spans="1:6" ht="13.5" customHeight="1">
      <c r="A1871" s="1097"/>
      <c r="B1871" s="1253" t="s">
        <v>2722</v>
      </c>
      <c r="C1871" s="1260"/>
      <c r="E1871" s="1101"/>
      <c r="F1871" s="1102"/>
    </row>
    <row r="1872" spans="1:6" ht="13.5" customHeight="1">
      <c r="A1872" s="1097"/>
      <c r="B1872" s="1253" t="s">
        <v>2723</v>
      </c>
      <c r="C1872" s="1260"/>
      <c r="E1872" s="1101"/>
      <c r="F1872" s="1102"/>
    </row>
    <row r="1873" spans="1:6" ht="13.5" customHeight="1">
      <c r="A1873" s="1097"/>
      <c r="B1873" s="1253" t="s">
        <v>2724</v>
      </c>
      <c r="C1873" s="1260"/>
      <c r="E1873" s="1101"/>
      <c r="F1873" s="1102"/>
    </row>
    <row r="1874" spans="1:6" ht="12.5">
      <c r="A1874" s="1097"/>
      <c r="B1874" s="1253" t="s">
        <v>2725</v>
      </c>
      <c r="C1874" s="1260"/>
      <c r="E1874" s="1101"/>
      <c r="F1874" s="1102"/>
    </row>
    <row r="1875" spans="1:6" ht="12.5">
      <c r="A1875" s="1097"/>
      <c r="B1875" s="1253" t="s">
        <v>2726</v>
      </c>
      <c r="C1875" s="1260"/>
      <c r="E1875" s="1101"/>
      <c r="F1875" s="1102"/>
    </row>
    <row r="1876" spans="1:6" ht="12.5">
      <c r="A1876" s="1097"/>
      <c r="B1876" s="1253" t="s">
        <v>2727</v>
      </c>
      <c r="C1876" s="1260"/>
      <c r="E1876" s="1101"/>
      <c r="F1876" s="1102"/>
    </row>
    <row r="1877" spans="1:6" ht="12.5">
      <c r="A1877" s="1097"/>
      <c r="B1877" s="1253" t="s">
        <v>2728</v>
      </c>
      <c r="C1877" s="1260"/>
      <c r="E1877" s="1101"/>
      <c r="F1877" s="1102"/>
    </row>
    <row r="1878" spans="1:6" ht="12.5">
      <c r="A1878" s="1097"/>
      <c r="B1878" s="1253" t="s">
        <v>2729</v>
      </c>
      <c r="C1878" s="1260"/>
      <c r="E1878" s="1101"/>
      <c r="F1878" s="1102"/>
    </row>
    <row r="1879" spans="1:6" ht="12.5">
      <c r="A1879" s="1097"/>
      <c r="B1879" s="1253" t="s">
        <v>2730</v>
      </c>
      <c r="C1879" s="1260"/>
      <c r="E1879" s="1101"/>
      <c r="F1879" s="1102"/>
    </row>
    <row r="1880" spans="1:6" ht="12.5">
      <c r="A1880" s="1097"/>
      <c r="B1880" s="1253" t="s">
        <v>2731</v>
      </c>
      <c r="C1880" s="1260"/>
      <c r="E1880" s="1101"/>
      <c r="F1880" s="1102"/>
    </row>
    <row r="1881" spans="1:6" ht="12.5">
      <c r="A1881" s="1097"/>
      <c r="B1881" s="1253" t="s">
        <v>2732</v>
      </c>
      <c r="C1881" s="1260"/>
      <c r="E1881" s="1101"/>
      <c r="F1881" s="1102"/>
    </row>
    <row r="1882" spans="1:6" ht="12.5">
      <c r="A1882" s="1097"/>
      <c r="B1882" s="1253" t="s">
        <v>2733</v>
      </c>
      <c r="C1882" s="1260"/>
      <c r="E1882" s="1101"/>
      <c r="F1882" s="1102"/>
    </row>
    <row r="1883" spans="1:6" ht="12.5">
      <c r="A1883" s="1097"/>
      <c r="B1883" s="1253" t="s">
        <v>2734</v>
      </c>
      <c r="C1883" s="1260"/>
      <c r="E1883" s="1101"/>
      <c r="F1883" s="1102"/>
    </row>
    <row r="1884" spans="1:6" ht="12.5">
      <c r="A1884" s="1097"/>
      <c r="B1884" s="1253" t="s">
        <v>2735</v>
      </c>
      <c r="C1884" s="1260"/>
      <c r="E1884" s="1101"/>
      <c r="F1884" s="1102"/>
    </row>
    <row r="1885" spans="1:6" ht="12.5">
      <c r="A1885" s="1097"/>
      <c r="B1885" s="1253" t="s">
        <v>2736</v>
      </c>
      <c r="C1885" s="1260"/>
      <c r="E1885" s="1101"/>
      <c r="F1885" s="1102"/>
    </row>
    <row r="1886" spans="1:6" ht="13.5" customHeight="1">
      <c r="A1886" s="1097"/>
      <c r="B1886" s="1253" t="s">
        <v>2737</v>
      </c>
      <c r="C1886" s="1260"/>
      <c r="E1886" s="1101"/>
      <c r="F1886" s="1102"/>
    </row>
    <row r="1887" spans="1:6" ht="13.5" customHeight="1">
      <c r="A1887" s="1097"/>
      <c r="B1887" s="1253" t="s">
        <v>2738</v>
      </c>
      <c r="C1887" s="1260"/>
      <c r="E1887" s="1101"/>
      <c r="F1887" s="1102"/>
    </row>
    <row r="1888" spans="1:6" ht="13.5" customHeight="1">
      <c r="A1888" s="1097"/>
      <c r="B1888" s="1253" t="s">
        <v>2739</v>
      </c>
      <c r="C1888" s="1260"/>
      <c r="E1888" s="1101"/>
      <c r="F1888" s="1102"/>
    </row>
    <row r="1889" spans="1:6" ht="13.5" customHeight="1">
      <c r="A1889" s="1097"/>
      <c r="B1889" s="1253" t="s">
        <v>2740</v>
      </c>
      <c r="C1889" s="1260"/>
      <c r="E1889" s="1101"/>
      <c r="F1889" s="1102"/>
    </row>
    <row r="1890" spans="1:6" ht="13.5" customHeight="1">
      <c r="A1890" s="1097"/>
      <c r="B1890" s="1253" t="s">
        <v>2741</v>
      </c>
      <c r="C1890" s="1260"/>
      <c r="E1890" s="1101"/>
      <c r="F1890" s="1102"/>
    </row>
    <row r="1891" spans="1:6" ht="13.5" customHeight="1">
      <c r="A1891" s="1097"/>
      <c r="B1891" s="1253" t="s">
        <v>2742</v>
      </c>
      <c r="C1891" s="1260"/>
      <c r="E1891" s="1101"/>
      <c r="F1891" s="1102"/>
    </row>
    <row r="1892" spans="1:6" ht="13.5" customHeight="1">
      <c r="A1892" s="1097"/>
      <c r="B1892" s="1253" t="s">
        <v>2743</v>
      </c>
      <c r="C1892" s="1260"/>
      <c r="E1892" s="1101"/>
      <c r="F1892" s="1102"/>
    </row>
    <row r="1893" spans="1:6" ht="12.5">
      <c r="A1893" s="1097"/>
      <c r="B1893" s="1253" t="s">
        <v>2744</v>
      </c>
      <c r="C1893" s="1260"/>
      <c r="E1893" s="1101"/>
      <c r="F1893" s="1102"/>
    </row>
    <row r="1894" spans="1:6" ht="12.5">
      <c r="A1894" s="1097"/>
      <c r="B1894" s="1253" t="s">
        <v>2745</v>
      </c>
      <c r="C1894" s="1260"/>
      <c r="E1894" s="1101"/>
      <c r="F1894" s="1102"/>
    </row>
    <row r="1895" spans="1:6" ht="13.5" customHeight="1">
      <c r="A1895" s="1097"/>
      <c r="B1895" s="1253" t="s">
        <v>2746</v>
      </c>
      <c r="C1895" s="1260"/>
      <c r="E1895" s="1101"/>
      <c r="F1895" s="1102"/>
    </row>
    <row r="1896" spans="1:6" ht="13.5" customHeight="1">
      <c r="A1896" s="1097"/>
      <c r="B1896" s="1253" t="s">
        <v>2747</v>
      </c>
      <c r="C1896" s="1260"/>
      <c r="E1896" s="1101"/>
      <c r="F1896" s="1102"/>
    </row>
    <row r="1897" spans="1:6" ht="13.5" customHeight="1">
      <c r="A1897" s="1097"/>
      <c r="B1897" s="1253" t="s">
        <v>2748</v>
      </c>
      <c r="C1897" s="1260"/>
      <c r="E1897" s="1101"/>
      <c r="F1897" s="1102"/>
    </row>
    <row r="1898" spans="1:6" ht="13.5" customHeight="1">
      <c r="A1898" s="1097"/>
      <c r="B1898" s="1253" t="s">
        <v>2749</v>
      </c>
      <c r="C1898" s="1260"/>
      <c r="E1898" s="1101"/>
      <c r="F1898" s="1102"/>
    </row>
    <row r="1899" spans="1:6" ht="13.5" customHeight="1">
      <c r="A1899" s="1097"/>
      <c r="B1899" s="1253" t="s">
        <v>2750</v>
      </c>
      <c r="C1899" s="1260"/>
      <c r="E1899" s="1101"/>
      <c r="F1899" s="1102"/>
    </row>
    <row r="1900" spans="1:6" ht="13.5" customHeight="1">
      <c r="A1900" s="1097"/>
      <c r="B1900" s="1253" t="s">
        <v>2751</v>
      </c>
      <c r="C1900" s="1260"/>
      <c r="E1900" s="1101"/>
      <c r="F1900" s="1102"/>
    </row>
    <row r="1901" spans="1:6" ht="13.5" customHeight="1">
      <c r="A1901" s="1097"/>
      <c r="B1901" s="1253" t="s">
        <v>2752</v>
      </c>
      <c r="C1901" s="1260"/>
      <c r="E1901" s="1101"/>
      <c r="F1901" s="1102"/>
    </row>
    <row r="1902" spans="1:6" ht="57.5">
      <c r="A1902" s="1097"/>
      <c r="B1902" s="1280" t="s">
        <v>2753</v>
      </c>
      <c r="C1902" s="1260"/>
      <c r="E1902" s="1101"/>
      <c r="F1902" s="1102"/>
    </row>
    <row r="1903" spans="1:6" ht="13.5" customHeight="1">
      <c r="A1903" s="1097"/>
      <c r="B1903" s="1281" t="s">
        <v>2754</v>
      </c>
      <c r="C1903" s="1260" t="s">
        <v>183</v>
      </c>
      <c r="D1903" s="1088">
        <v>1</v>
      </c>
      <c r="E1903" s="1101"/>
      <c r="F1903" s="1101">
        <f>D1903*E1903</f>
        <v>0</v>
      </c>
    </row>
    <row r="1904" spans="1:6" ht="13.5" customHeight="1">
      <c r="A1904" s="1097"/>
      <c r="B1904" s="1104"/>
      <c r="C1904" s="1099"/>
      <c r="D1904" s="1100"/>
      <c r="E1904" s="1101"/>
      <c r="F1904" s="1102"/>
    </row>
    <row r="1905" spans="1:12" ht="13.5" customHeight="1">
      <c r="A1905" s="1231" t="s">
        <v>2755</v>
      </c>
      <c r="B1905" s="1282" t="s">
        <v>2756</v>
      </c>
      <c r="C1905" s="1260" t="s">
        <v>5</v>
      </c>
      <c r="D1905" s="1088">
        <v>1</v>
      </c>
      <c r="E1905" s="1283"/>
      <c r="F1905" s="1101">
        <f>D1905*E1905</f>
        <v>0</v>
      </c>
      <c r="G1905" s="1097"/>
      <c r="H1905" s="1103"/>
      <c r="I1905" s="1099"/>
      <c r="J1905" s="1100"/>
      <c r="K1905" s="1101"/>
      <c r="L1905" s="1101"/>
    </row>
    <row r="1906" spans="1:12" ht="13.5" customHeight="1">
      <c r="A1906" s="1231"/>
      <c r="B1906" s="1253"/>
      <c r="C1906" s="1260"/>
      <c r="E1906" s="1283"/>
      <c r="F1906" s="1284"/>
      <c r="G1906" s="1097"/>
      <c r="H1906" s="1105"/>
      <c r="I1906" s="1099"/>
      <c r="J1906" s="1100"/>
      <c r="K1906" s="1101"/>
      <c r="L1906" s="1101"/>
    </row>
    <row r="1907" spans="1:12" ht="27.75" customHeight="1">
      <c r="A1907" s="1231" t="s">
        <v>2757</v>
      </c>
      <c r="B1907" s="1137" t="s">
        <v>2758</v>
      </c>
      <c r="C1907" s="1260"/>
      <c r="E1907" s="1283"/>
      <c r="F1907" s="1284"/>
      <c r="G1907" s="1097"/>
      <c r="H1907" s="1106"/>
      <c r="I1907" s="1099"/>
      <c r="J1907" s="1100"/>
      <c r="K1907" s="1101"/>
      <c r="L1907" s="1101"/>
    </row>
    <row r="1908" spans="1:12" ht="13.5" customHeight="1">
      <c r="A1908" s="1231"/>
      <c r="B1908" s="1137" t="s">
        <v>2759</v>
      </c>
      <c r="C1908" s="1260" t="s">
        <v>5</v>
      </c>
      <c r="D1908" s="1088">
        <v>1</v>
      </c>
      <c r="E1908" s="1283"/>
      <c r="F1908" s="1101">
        <f>D1908*E1908</f>
        <v>0</v>
      </c>
      <c r="G1908" s="1097"/>
      <c r="H1908" s="1106"/>
      <c r="I1908" s="1099"/>
      <c r="J1908" s="1100"/>
      <c r="K1908" s="1101"/>
      <c r="L1908" s="1101"/>
    </row>
    <row r="1909" spans="1:12" ht="13.5" customHeight="1">
      <c r="A1909" s="1231"/>
      <c r="B1909" s="1137"/>
      <c r="C1909" s="1260"/>
      <c r="E1909" s="1283"/>
      <c r="F1909" s="1284"/>
      <c r="G1909" s="1097"/>
      <c r="H1909" s="1106"/>
      <c r="I1909" s="1099"/>
      <c r="J1909" s="1100"/>
      <c r="K1909" s="1101"/>
      <c r="L1909" s="1101"/>
    </row>
    <row r="1910" spans="1:12" ht="25.5" customHeight="1">
      <c r="A1910" s="1231" t="s">
        <v>2760</v>
      </c>
      <c r="B1910" s="1137" t="s">
        <v>2761</v>
      </c>
      <c r="C1910" s="1260" t="s">
        <v>5</v>
      </c>
      <c r="D1910" s="1088">
        <v>1</v>
      </c>
      <c r="E1910" s="1283"/>
      <c r="F1910" s="1101">
        <f>D1910*E1910</f>
        <v>0</v>
      </c>
      <c r="G1910" s="1097"/>
      <c r="H1910" s="1106"/>
      <c r="I1910" s="1099"/>
      <c r="J1910" s="1100"/>
      <c r="K1910" s="1101"/>
      <c r="L1910" s="1101"/>
    </row>
    <row r="1911" spans="1:12" ht="13.5" customHeight="1">
      <c r="A1911" s="1231"/>
      <c r="B1911" s="1137"/>
      <c r="C1911" s="1260"/>
      <c r="E1911" s="1283"/>
      <c r="F1911" s="1284"/>
      <c r="G1911" s="1097"/>
      <c r="H1911" s="1106"/>
      <c r="I1911" s="1099"/>
      <c r="J1911" s="1100"/>
      <c r="K1911" s="1101"/>
      <c r="L1911" s="1101"/>
    </row>
    <row r="1912" spans="1:12" ht="13.5" customHeight="1">
      <c r="A1912" s="1231"/>
      <c r="B1912" s="1205" t="s">
        <v>2762</v>
      </c>
      <c r="C1912" s="1260"/>
      <c r="E1912" s="1283"/>
      <c r="F1912" s="1284"/>
      <c r="G1912" s="1097"/>
      <c r="H1912" s="1106"/>
      <c r="I1912" s="1099"/>
      <c r="J1912" s="1100"/>
      <c r="K1912" s="1101"/>
      <c r="L1912" s="1101"/>
    </row>
    <row r="1913" spans="1:12" ht="13.5" customHeight="1">
      <c r="A1913" s="1231" t="s">
        <v>2763</v>
      </c>
      <c r="B1913" s="1137" t="s">
        <v>2764</v>
      </c>
      <c r="C1913" s="1260" t="s">
        <v>5</v>
      </c>
      <c r="D1913" s="1088">
        <v>1</v>
      </c>
      <c r="E1913" s="1283"/>
      <c r="F1913" s="1101">
        <f>D1913*E1913</f>
        <v>0</v>
      </c>
      <c r="G1913" s="1097"/>
      <c r="H1913" s="1106"/>
      <c r="I1913" s="1099"/>
      <c r="J1913" s="1100"/>
      <c r="K1913" s="1101"/>
      <c r="L1913" s="1101"/>
    </row>
    <row r="1914" spans="1:12" ht="13.5" customHeight="1">
      <c r="A1914" s="1231"/>
      <c r="B1914" s="1137"/>
      <c r="C1914" s="1260"/>
      <c r="E1914" s="1283"/>
      <c r="F1914" s="1284"/>
      <c r="G1914" s="1097"/>
      <c r="H1914" s="1106"/>
      <c r="I1914" s="1099"/>
      <c r="J1914" s="1100"/>
      <c r="K1914" s="1101"/>
      <c r="L1914" s="1101"/>
    </row>
    <row r="1915" spans="1:12" ht="13.5" customHeight="1">
      <c r="A1915" s="1231" t="s">
        <v>2765</v>
      </c>
      <c r="B1915" s="1137" t="s">
        <v>2766</v>
      </c>
      <c r="C1915" s="1260" t="s">
        <v>5</v>
      </c>
      <c r="D1915" s="1088">
        <v>1</v>
      </c>
      <c r="E1915" s="1283"/>
      <c r="F1915" s="1101">
        <f>D1915*E1915</f>
        <v>0</v>
      </c>
      <c r="G1915" s="1097"/>
      <c r="H1915" s="1106"/>
      <c r="I1915" s="1099"/>
      <c r="J1915" s="1100"/>
      <c r="K1915" s="1101"/>
      <c r="L1915" s="1101"/>
    </row>
    <row r="1916" spans="1:12" ht="13.5" customHeight="1">
      <c r="A1916" s="1231"/>
      <c r="B1916" s="1137"/>
      <c r="C1916" s="1260"/>
      <c r="E1916" s="1283"/>
      <c r="F1916" s="1284"/>
      <c r="G1916" s="1097"/>
      <c r="H1916" s="1106"/>
      <c r="I1916" s="1099"/>
      <c r="J1916" s="1100"/>
      <c r="K1916" s="1101"/>
      <c r="L1916" s="1101"/>
    </row>
    <row r="1917" spans="1:12" ht="13.5" customHeight="1">
      <c r="A1917" s="1231" t="s">
        <v>2767</v>
      </c>
      <c r="B1917" s="1137" t="s">
        <v>2768</v>
      </c>
      <c r="C1917" s="1260" t="s">
        <v>5</v>
      </c>
      <c r="D1917" s="1088">
        <v>1</v>
      </c>
      <c r="E1917" s="1283"/>
      <c r="F1917" s="1101">
        <f>D1917*E1917</f>
        <v>0</v>
      </c>
      <c r="G1917" s="1097"/>
      <c r="H1917" s="1106"/>
      <c r="I1917" s="1099"/>
      <c r="J1917" s="1100"/>
      <c r="K1917" s="1101"/>
      <c r="L1917" s="1101"/>
    </row>
    <row r="1918" spans="1:12" ht="13.5" customHeight="1">
      <c r="A1918" s="1231"/>
      <c r="B1918" s="1137"/>
      <c r="C1918" s="1260"/>
      <c r="E1918" s="1283"/>
      <c r="F1918" s="1284"/>
      <c r="G1918" s="1097"/>
      <c r="H1918" s="1106"/>
      <c r="I1918" s="1099"/>
      <c r="J1918" s="1100"/>
      <c r="K1918" s="1101"/>
      <c r="L1918" s="1101"/>
    </row>
    <row r="1919" spans="1:12" ht="13.5" customHeight="1">
      <c r="A1919" s="1231" t="s">
        <v>2769</v>
      </c>
      <c r="B1919" s="1137" t="s">
        <v>2770</v>
      </c>
      <c r="C1919" s="1260" t="s">
        <v>5</v>
      </c>
      <c r="D1919" s="1088">
        <v>1</v>
      </c>
      <c r="E1919" s="1283"/>
      <c r="F1919" s="1101">
        <f>D1919*E1919</f>
        <v>0</v>
      </c>
      <c r="G1919" s="1097"/>
      <c r="H1919" s="1106"/>
      <c r="I1919" s="1099"/>
      <c r="J1919" s="1100"/>
      <c r="K1919" s="1101"/>
      <c r="L1919" s="1101"/>
    </row>
    <row r="1920" spans="1:12" ht="13.5" customHeight="1">
      <c r="A1920" s="1231"/>
      <c r="B1920" s="1137"/>
      <c r="C1920" s="1260"/>
      <c r="E1920" s="1283"/>
      <c r="F1920" s="1284"/>
      <c r="G1920" s="1097"/>
      <c r="H1920" s="1106"/>
      <c r="I1920" s="1099"/>
      <c r="J1920" s="1100"/>
      <c r="K1920" s="1101"/>
      <c r="L1920" s="1101"/>
    </row>
    <row r="1921" spans="1:12" ht="13.5" customHeight="1">
      <c r="A1921" s="1231" t="s">
        <v>2771</v>
      </c>
      <c r="B1921" s="1137" t="s">
        <v>2772</v>
      </c>
      <c r="C1921" s="1260" t="s">
        <v>5</v>
      </c>
      <c r="D1921" s="1088">
        <v>1</v>
      </c>
      <c r="E1921" s="1283"/>
      <c r="F1921" s="1101">
        <f>D1921*E1921</f>
        <v>0</v>
      </c>
      <c r="G1921" s="1097"/>
      <c r="H1921" s="1106"/>
      <c r="I1921" s="1099"/>
      <c r="J1921" s="1100"/>
      <c r="K1921" s="1101"/>
      <c r="L1921" s="1101"/>
    </row>
    <row r="1922" spans="1:12" ht="13.5" customHeight="1">
      <c r="A1922" s="1231"/>
      <c r="B1922" s="1137"/>
      <c r="C1922" s="1260"/>
      <c r="E1922" s="1283"/>
      <c r="F1922" s="1284"/>
      <c r="G1922" s="1097"/>
      <c r="H1922" s="1106"/>
      <c r="I1922" s="1099"/>
      <c r="J1922" s="1100"/>
      <c r="K1922" s="1101"/>
      <c r="L1922" s="1101"/>
    </row>
    <row r="1923" spans="1:12" ht="17.25" customHeight="1">
      <c r="A1923" s="1231" t="s">
        <v>2773</v>
      </c>
      <c r="B1923" s="1137" t="s">
        <v>2774</v>
      </c>
      <c r="C1923" s="1260" t="s">
        <v>1579</v>
      </c>
      <c r="D1923" s="1088">
        <v>19.5</v>
      </c>
      <c r="E1923" s="1283"/>
      <c r="F1923" s="1101">
        <f>D1923*E1923</f>
        <v>0</v>
      </c>
      <c r="G1923" s="1097"/>
      <c r="H1923" s="1106"/>
      <c r="I1923" s="1099"/>
      <c r="J1923" s="1100"/>
      <c r="K1923" s="1101"/>
      <c r="L1923" s="1101"/>
    </row>
    <row r="1924" spans="1:12" ht="13.5" customHeight="1">
      <c r="A1924" s="1231"/>
      <c r="B1924" s="1137"/>
      <c r="C1924" s="1260"/>
      <c r="E1924" s="1283"/>
      <c r="F1924" s="1284"/>
      <c r="G1924" s="1097"/>
      <c r="H1924" s="1106"/>
      <c r="I1924" s="1099"/>
      <c r="J1924" s="1100"/>
      <c r="K1924" s="1101"/>
      <c r="L1924" s="1101"/>
    </row>
    <row r="1925" spans="1:12" ht="13.5" customHeight="1">
      <c r="A1925" s="1231" t="s">
        <v>2775</v>
      </c>
      <c r="B1925" s="1137" t="s">
        <v>2776</v>
      </c>
      <c r="C1925" s="1260" t="s">
        <v>2777</v>
      </c>
      <c r="D1925" s="1088">
        <v>1</v>
      </c>
      <c r="E1925" s="1283"/>
      <c r="F1925" s="1101">
        <f>D1925*E1925</f>
        <v>0</v>
      </c>
      <c r="G1925" s="1097"/>
      <c r="H1925" s="1106"/>
      <c r="I1925" s="1099"/>
      <c r="J1925" s="1100"/>
      <c r="K1925" s="1101"/>
      <c r="L1925" s="1101"/>
    </row>
    <row r="1926" spans="1:12" ht="13.5" customHeight="1">
      <c r="A1926" s="1231"/>
      <c r="B1926" s="1137"/>
      <c r="C1926" s="1260"/>
      <c r="E1926" s="1283"/>
      <c r="F1926" s="1284"/>
      <c r="G1926" s="1097"/>
      <c r="H1926" s="1106"/>
      <c r="I1926" s="1099"/>
      <c r="J1926" s="1100"/>
      <c r="K1926" s="1101"/>
      <c r="L1926" s="1101"/>
    </row>
    <row r="1927" spans="1:12" ht="13.5" customHeight="1">
      <c r="A1927" s="1231" t="s">
        <v>2778</v>
      </c>
      <c r="B1927" s="1137" t="s">
        <v>2779</v>
      </c>
      <c r="C1927" s="1260" t="s">
        <v>5</v>
      </c>
      <c r="D1927" s="1088">
        <v>1</v>
      </c>
      <c r="E1927" s="1283"/>
      <c r="F1927" s="1101">
        <f>D1927*E1927</f>
        <v>0</v>
      </c>
      <c r="G1927" s="1097"/>
      <c r="H1927" s="1106"/>
      <c r="I1927" s="1099"/>
      <c r="J1927" s="1100"/>
      <c r="K1927" s="1101"/>
      <c r="L1927" s="1101"/>
    </row>
    <row r="1928" spans="1:12" ht="13.5" customHeight="1">
      <c r="A1928" s="1231"/>
      <c r="B1928" s="1137"/>
      <c r="C1928" s="1260"/>
      <c r="E1928" s="1283"/>
      <c r="F1928" s="1284"/>
      <c r="G1928" s="1097"/>
      <c r="H1928" s="1106"/>
      <c r="I1928" s="1099"/>
      <c r="J1928" s="1100"/>
      <c r="K1928" s="1101"/>
      <c r="L1928" s="1101"/>
    </row>
    <row r="1929" spans="1:12" ht="72" customHeight="1">
      <c r="A1929" s="1231" t="s">
        <v>2780</v>
      </c>
      <c r="B1929" s="1137" t="s">
        <v>2781</v>
      </c>
      <c r="C1929" s="1260" t="s">
        <v>2777</v>
      </c>
      <c r="D1929" s="1088">
        <v>1</v>
      </c>
      <c r="E1929" s="1283"/>
      <c r="F1929" s="1101">
        <f>D1929*E1929</f>
        <v>0</v>
      </c>
      <c r="G1929" s="1097"/>
      <c r="H1929" s="1106"/>
      <c r="I1929" s="1099"/>
      <c r="J1929" s="1100"/>
      <c r="K1929" s="1101"/>
      <c r="L1929" s="1101"/>
    </row>
    <row r="1930" spans="1:12" ht="13.5" customHeight="1">
      <c r="A1930" s="1231"/>
      <c r="B1930" s="1137"/>
      <c r="C1930" s="1260"/>
      <c r="E1930" s="1283"/>
      <c r="F1930" s="1284"/>
      <c r="G1930" s="1097"/>
      <c r="H1930" s="1106"/>
      <c r="I1930" s="1099"/>
      <c r="J1930" s="1100"/>
      <c r="K1930" s="1101"/>
      <c r="L1930" s="1101"/>
    </row>
    <row r="1931" spans="1:12" ht="13.5" customHeight="1">
      <c r="A1931" s="1231" t="s">
        <v>2782</v>
      </c>
      <c r="B1931" s="1137" t="s">
        <v>2783</v>
      </c>
      <c r="C1931" s="1260" t="s">
        <v>5</v>
      </c>
      <c r="D1931" s="1088">
        <v>2</v>
      </c>
      <c r="E1931" s="1283"/>
      <c r="F1931" s="1101">
        <f>D1931*E1931</f>
        <v>0</v>
      </c>
      <c r="G1931" s="1097"/>
      <c r="H1931" s="1106"/>
      <c r="I1931" s="1099"/>
      <c r="J1931" s="1100"/>
      <c r="K1931" s="1101"/>
      <c r="L1931" s="1101"/>
    </row>
    <row r="1932" spans="1:12" ht="13.5" customHeight="1">
      <c r="A1932" s="1231"/>
      <c r="B1932" s="1137"/>
      <c r="C1932" s="1260"/>
      <c r="E1932" s="1283"/>
      <c r="F1932" s="1284"/>
      <c r="G1932" s="1097"/>
      <c r="H1932" s="1106"/>
      <c r="I1932" s="1099"/>
      <c r="J1932" s="1100"/>
      <c r="K1932" s="1101"/>
      <c r="L1932" s="1101"/>
    </row>
    <row r="1933" spans="1:12" ht="13.5" customHeight="1">
      <c r="A1933" s="1231" t="s">
        <v>2784</v>
      </c>
      <c r="B1933" s="1137" t="s">
        <v>2766</v>
      </c>
      <c r="C1933" s="1260" t="s">
        <v>5</v>
      </c>
      <c r="D1933" s="1088">
        <v>1</v>
      </c>
      <c r="E1933" s="1283"/>
      <c r="F1933" s="1101">
        <f>D1933*E1933</f>
        <v>0</v>
      </c>
      <c r="G1933" s="1097"/>
      <c r="H1933" s="1106"/>
      <c r="I1933" s="1099"/>
      <c r="J1933" s="1100"/>
      <c r="K1933" s="1101"/>
      <c r="L1933" s="1101"/>
    </row>
    <row r="1934" spans="1:12" ht="13.5" customHeight="1">
      <c r="A1934" s="1231"/>
      <c r="B1934" s="1137"/>
      <c r="C1934" s="1260"/>
      <c r="E1934" s="1283"/>
      <c r="F1934" s="1284"/>
      <c r="G1934" s="1097"/>
      <c r="H1934" s="1106"/>
      <c r="I1934" s="1099"/>
      <c r="J1934" s="1100"/>
      <c r="K1934" s="1101"/>
      <c r="L1934" s="1101"/>
    </row>
    <row r="1935" spans="1:12" ht="23">
      <c r="A1935" s="1231" t="s">
        <v>2785</v>
      </c>
      <c r="B1935" s="1137" t="s">
        <v>2687</v>
      </c>
      <c r="C1935" s="1260" t="s">
        <v>183</v>
      </c>
      <c r="D1935" s="1088">
        <v>1</v>
      </c>
      <c r="E1935" s="1283"/>
      <c r="F1935" s="1101">
        <f>D1935*E1935</f>
        <v>0</v>
      </c>
      <c r="G1935" s="1097"/>
      <c r="H1935" s="1106"/>
      <c r="I1935" s="1099"/>
      <c r="J1935" s="1100"/>
      <c r="K1935" s="1101"/>
      <c r="L1935" s="1101"/>
    </row>
    <row r="1936" spans="1:12" ht="13.5" customHeight="1">
      <c r="A1936" s="1231"/>
      <c r="B1936" s="1137"/>
      <c r="C1936" s="1260"/>
      <c r="E1936" s="1283"/>
      <c r="F1936" s="1284"/>
      <c r="G1936" s="1097"/>
      <c r="H1936" s="1106"/>
      <c r="I1936" s="1099"/>
      <c r="J1936" s="1100"/>
      <c r="K1936" s="1101"/>
      <c r="L1936" s="1101"/>
    </row>
    <row r="1937" spans="1:12" ht="48.75" customHeight="1">
      <c r="A1937" s="1137" t="s">
        <v>2786</v>
      </c>
      <c r="B1937" s="1137" t="s">
        <v>2689</v>
      </c>
      <c r="C1937" s="1285" t="s">
        <v>183</v>
      </c>
      <c r="D1937" s="1088">
        <v>1</v>
      </c>
      <c r="E1937" s="1283"/>
      <c r="F1937" s="1101">
        <f>D1937*E1937</f>
        <v>0</v>
      </c>
      <c r="G1937" s="1097"/>
      <c r="H1937" s="1106"/>
      <c r="I1937" s="1099"/>
      <c r="J1937" s="1100"/>
      <c r="K1937" s="1101"/>
      <c r="L1937" s="1101"/>
    </row>
    <row r="1938" spans="1:12" ht="14.5">
      <c r="A1938" s="1137"/>
      <c r="B1938" s="1137"/>
      <c r="C1938" s="1260"/>
      <c r="E1938" s="1283"/>
      <c r="F1938" s="1286"/>
      <c r="G1938" s="1097"/>
      <c r="H1938" s="1106"/>
      <c r="I1938" s="1099"/>
      <c r="J1938" s="1100"/>
      <c r="K1938" s="1101"/>
      <c r="L1938" s="1101"/>
    </row>
    <row r="1939" spans="1:12" ht="46">
      <c r="A1939" s="1137" t="s">
        <v>2787</v>
      </c>
      <c r="B1939" s="1137" t="s">
        <v>2788</v>
      </c>
      <c r="C1939" s="1285" t="s">
        <v>183</v>
      </c>
      <c r="D1939" s="1088">
        <v>1</v>
      </c>
      <c r="E1939" s="1283"/>
      <c r="F1939" s="1101">
        <f>D1939*E1939</f>
        <v>0</v>
      </c>
      <c r="G1939" s="1097"/>
      <c r="H1939" s="1106"/>
      <c r="I1939" s="1099"/>
      <c r="J1939" s="1100"/>
      <c r="K1939" s="1101"/>
      <c r="L1939" s="1101"/>
    </row>
    <row r="1940" spans="1:12" ht="14.5">
      <c r="A1940" s="1137"/>
      <c r="B1940" s="1137"/>
      <c r="C1940" s="1260"/>
      <c r="E1940" s="1283"/>
      <c r="F1940" s="1286"/>
      <c r="G1940" s="1097"/>
      <c r="H1940" s="1106"/>
      <c r="I1940" s="1099"/>
      <c r="J1940" s="1100"/>
      <c r="K1940" s="1101"/>
      <c r="L1940" s="1101"/>
    </row>
    <row r="1941" spans="1:12" ht="46">
      <c r="A1941" s="1137" t="s">
        <v>2789</v>
      </c>
      <c r="B1941" s="1137" t="s">
        <v>2790</v>
      </c>
      <c r="C1941" s="1285" t="s">
        <v>183</v>
      </c>
      <c r="D1941" s="1088">
        <v>1</v>
      </c>
      <c r="E1941" s="1283"/>
      <c r="F1941" s="1101">
        <f>D1941*E1941</f>
        <v>0</v>
      </c>
      <c r="G1941" s="1097"/>
      <c r="H1941" s="1106"/>
      <c r="I1941" s="1099"/>
      <c r="J1941" s="1100"/>
      <c r="K1941" s="1101"/>
      <c r="L1941" s="1101"/>
    </row>
    <row r="1942" spans="1:12" ht="13.5" customHeight="1">
      <c r="A1942" s="1231"/>
      <c r="B1942" s="1137"/>
      <c r="C1942" s="1260"/>
      <c r="E1942" s="1283"/>
      <c r="F1942" s="1286"/>
      <c r="G1942" s="1097"/>
      <c r="H1942" s="1106"/>
      <c r="I1942" s="1099"/>
      <c r="J1942" s="1100"/>
      <c r="K1942" s="1101"/>
      <c r="L1942" s="1101"/>
    </row>
    <row r="1943" spans="1:12" s="1076" customFormat="1" ht="16.5" customHeight="1">
      <c r="A1943" s="1287" t="s">
        <v>2691</v>
      </c>
      <c r="B1943" s="1288" t="s">
        <v>2791</v>
      </c>
      <c r="C1943" s="1289"/>
      <c r="D1943" s="1289"/>
      <c r="E1943" s="1290"/>
      <c r="F1943" s="1291">
        <f>SUM(F1897:F1942)</f>
        <v>0</v>
      </c>
    </row>
    <row r="1944" spans="1:12" ht="13.5" customHeight="1">
      <c r="A1944" s="1231"/>
      <c r="B1944" s="1137"/>
      <c r="C1944" s="1260"/>
      <c r="E1944" s="1283"/>
      <c r="F1944" s="1286"/>
      <c r="G1944" s="1097"/>
      <c r="H1944" s="1106"/>
      <c r="I1944" s="1099"/>
      <c r="J1944" s="1100"/>
      <c r="K1944" s="1101"/>
      <c r="L1944" s="1101"/>
    </row>
    <row r="1945" spans="1:12" ht="12.5">
      <c r="A1945" s="1090" t="s">
        <v>2792</v>
      </c>
      <c r="B1945" s="1091" t="s">
        <v>2793</v>
      </c>
      <c r="C1945" s="1092"/>
      <c r="D1945" s="1093"/>
      <c r="E1945" s="1094"/>
      <c r="F1945" s="1095"/>
    </row>
    <row r="1946" spans="1:12" ht="13.5" customHeight="1">
      <c r="A1946" s="1231"/>
      <c r="B1946" s="1137"/>
      <c r="C1946" s="1260"/>
      <c r="E1946" s="1283"/>
      <c r="F1946" s="1286"/>
      <c r="G1946" s="1097"/>
      <c r="H1946" s="1106"/>
      <c r="I1946" s="1099"/>
      <c r="J1946" s="1100"/>
      <c r="K1946" s="1101"/>
      <c r="L1946" s="1101"/>
    </row>
    <row r="1947" spans="1:12" ht="24" customHeight="1">
      <c r="A1947" s="1097" t="s">
        <v>2794</v>
      </c>
      <c r="B1947" s="1120" t="s">
        <v>2795</v>
      </c>
      <c r="C1947" s="1121"/>
      <c r="D1947" s="1100"/>
      <c r="E1947" s="1101"/>
      <c r="F1947" s="1101"/>
    </row>
    <row r="1948" spans="1:12" ht="13.5" customHeight="1">
      <c r="A1948" s="1097"/>
      <c r="B1948" s="1120"/>
      <c r="C1948" s="1121"/>
      <c r="D1948" s="1100"/>
      <c r="E1948" s="1101"/>
      <c r="F1948" s="1101"/>
    </row>
    <row r="1949" spans="1:12" ht="13.5" customHeight="1">
      <c r="A1949" s="1097"/>
      <c r="B1949" s="1122" t="s">
        <v>2796</v>
      </c>
      <c r="C1949" s="1123" t="s">
        <v>5</v>
      </c>
      <c r="D1949" s="1100">
        <v>1</v>
      </c>
      <c r="E1949" s="1101"/>
      <c r="F1949" s="1101"/>
    </row>
    <row r="1950" spans="1:12" ht="13.5" customHeight="1">
      <c r="A1950" s="1097"/>
      <c r="B1950" s="1122" t="s">
        <v>2797</v>
      </c>
      <c r="C1950" s="1123" t="s">
        <v>5</v>
      </c>
      <c r="D1950" s="1100">
        <v>3</v>
      </c>
      <c r="E1950" s="1101"/>
      <c r="F1950" s="1101"/>
    </row>
    <row r="1951" spans="1:12" ht="13.5" customHeight="1">
      <c r="A1951" s="1097"/>
      <c r="B1951" s="1122" t="s">
        <v>2798</v>
      </c>
      <c r="C1951" s="1123" t="s">
        <v>5</v>
      </c>
      <c r="D1951" s="1100">
        <v>3</v>
      </c>
      <c r="E1951" s="1101"/>
      <c r="F1951" s="1101"/>
    </row>
    <row r="1952" spans="1:12" ht="13.5" customHeight="1">
      <c r="A1952" s="1097"/>
      <c r="B1952" s="1122"/>
      <c r="C1952" s="1123"/>
      <c r="D1952" s="1100"/>
      <c r="E1952" s="1101"/>
      <c r="F1952" s="1101"/>
    </row>
    <row r="1953" spans="1:12" ht="13.5" customHeight="1">
      <c r="A1953" s="1097"/>
      <c r="B1953" s="1120" t="s">
        <v>2799</v>
      </c>
      <c r="C1953" s="1123"/>
      <c r="D1953" s="1100"/>
      <c r="E1953" s="1101"/>
      <c r="F1953" s="1101"/>
    </row>
    <row r="1954" spans="1:12">
      <c r="A1954" s="1097"/>
      <c r="B1954" s="1124" t="s">
        <v>2112</v>
      </c>
      <c r="C1954" s="1123" t="s">
        <v>5</v>
      </c>
      <c r="D1954" s="1100">
        <f>SUM(D1949:D1951)</f>
        <v>7</v>
      </c>
      <c r="E1954" s="1101"/>
      <c r="F1954" s="1101"/>
    </row>
    <row r="1955" spans="1:12" ht="23">
      <c r="A1955" s="1097"/>
      <c r="B1955" s="1124" t="s">
        <v>2113</v>
      </c>
      <c r="C1955" s="1123" t="s">
        <v>5</v>
      </c>
      <c r="D1955" s="1100">
        <f>SUM(D1949:D1951)</f>
        <v>7</v>
      </c>
      <c r="E1955" s="1101"/>
      <c r="F1955" s="1101"/>
    </row>
    <row r="1956" spans="1:12" ht="23">
      <c r="A1956" s="1097"/>
      <c r="B1956" s="1104" t="s">
        <v>2114</v>
      </c>
      <c r="C1956" s="1123" t="s">
        <v>5</v>
      </c>
      <c r="D1956" s="1100">
        <f>SUM(D1949:D1951)</f>
        <v>7</v>
      </c>
      <c r="E1956" s="1101"/>
      <c r="F1956" s="1101"/>
    </row>
    <row r="1957" spans="1:12" ht="13.5" customHeight="1">
      <c r="A1957" s="1097"/>
      <c r="B1957" s="1120" t="s">
        <v>2115</v>
      </c>
      <c r="C1957" s="1123" t="s">
        <v>183</v>
      </c>
      <c r="D1957" s="1100">
        <f>SUM(D1949:D1951)</f>
        <v>7</v>
      </c>
      <c r="E1957" s="1101"/>
      <c r="F1957" s="1101"/>
    </row>
    <row r="1958" spans="1:12" ht="13.5" customHeight="1">
      <c r="A1958" s="1097"/>
      <c r="B1958" s="1097" t="s">
        <v>2116</v>
      </c>
      <c r="C1958" s="1123" t="s">
        <v>5</v>
      </c>
      <c r="D1958" s="1100">
        <f>SUM(D1949:D1949)</f>
        <v>1</v>
      </c>
      <c r="E1958" s="1101"/>
      <c r="F1958" s="1101"/>
    </row>
    <row r="1959" spans="1:12" ht="13.5" customHeight="1">
      <c r="A1959" s="1097"/>
      <c r="B1959" s="1097" t="s">
        <v>2117</v>
      </c>
      <c r="C1959" s="1123" t="s">
        <v>5</v>
      </c>
      <c r="D1959" s="1100">
        <f>SUM(D1949:D1951)*2</f>
        <v>14</v>
      </c>
      <c r="E1959" s="1101"/>
      <c r="F1959" s="1101"/>
    </row>
    <row r="1960" spans="1:12" ht="13.5" customHeight="1">
      <c r="A1960" s="1097"/>
      <c r="B1960" s="1097"/>
      <c r="C1960" s="1123"/>
      <c r="D1960" s="1100"/>
      <c r="E1960" s="1101"/>
      <c r="F1960" s="1101"/>
    </row>
    <row r="1961" spans="1:12" ht="13.5" customHeight="1">
      <c r="A1961" s="1097"/>
      <c r="B1961" s="1097" t="s">
        <v>2800</v>
      </c>
      <c r="C1961" s="1123" t="s">
        <v>183</v>
      </c>
      <c r="D1961" s="1100">
        <f>SUM(D1949:D1951)</f>
        <v>7</v>
      </c>
      <c r="E1961" s="1101"/>
      <c r="F1961" s="1101">
        <f t="shared" ref="F1961" si="11">D1961*E1961</f>
        <v>0</v>
      </c>
    </row>
    <row r="1962" spans="1:12" ht="23">
      <c r="A1962" s="1097"/>
      <c r="B1962" s="1097" t="s">
        <v>2119</v>
      </c>
      <c r="C1962" s="1123"/>
      <c r="D1962" s="1100"/>
      <c r="E1962" s="1101"/>
      <c r="F1962" s="1101"/>
    </row>
    <row r="1963" spans="1:12" ht="14.5">
      <c r="A1963" s="1137"/>
      <c r="B1963" s="1137"/>
      <c r="C1963" s="1260"/>
      <c r="E1963" s="1283"/>
      <c r="F1963" s="1286"/>
      <c r="G1963" s="1097"/>
      <c r="H1963" s="1106"/>
      <c r="I1963" s="1099"/>
      <c r="J1963" s="1100"/>
      <c r="K1963" s="1101"/>
      <c r="L1963" s="1101"/>
    </row>
    <row r="1964" spans="1:12" s="1137" customFormat="1" ht="46.5" customHeight="1">
      <c r="A1964" s="1097" t="s">
        <v>2801</v>
      </c>
      <c r="B1964" s="1137" t="s">
        <v>2802</v>
      </c>
    </row>
    <row r="1965" spans="1:12" ht="13.5" customHeight="1">
      <c r="A1965" s="1097"/>
      <c r="B1965" s="1122" t="s">
        <v>2803</v>
      </c>
      <c r="C1965" s="1123" t="s">
        <v>5</v>
      </c>
      <c r="D1965" s="1100">
        <v>1</v>
      </c>
      <c r="E1965" s="1101"/>
      <c r="F1965" s="1101"/>
    </row>
    <row r="1966" spans="1:12" ht="13.5" customHeight="1">
      <c r="A1966" s="1097"/>
      <c r="B1966" s="1122"/>
      <c r="C1966" s="1123"/>
      <c r="D1966" s="1100"/>
      <c r="E1966" s="1101"/>
      <c r="F1966" s="1101"/>
    </row>
    <row r="1967" spans="1:12" ht="13.5" customHeight="1">
      <c r="A1967" s="1097"/>
      <c r="B1967" s="1120" t="s">
        <v>2111</v>
      </c>
      <c r="C1967" s="1123"/>
      <c r="D1967" s="1100"/>
      <c r="E1967" s="1101"/>
      <c r="F1967" s="1101"/>
    </row>
    <row r="1968" spans="1:12">
      <c r="A1968" s="1097"/>
      <c r="B1968" s="1124" t="s">
        <v>2112</v>
      </c>
      <c r="C1968" s="1123" t="s">
        <v>5</v>
      </c>
      <c r="D1968" s="1100">
        <f>SUM(D1965:D1965)</f>
        <v>1</v>
      </c>
      <c r="E1968" s="1101"/>
      <c r="F1968" s="1101"/>
    </row>
    <row r="1969" spans="1:12" ht="23">
      <c r="A1969" s="1097"/>
      <c r="B1969" s="1104" t="s">
        <v>2113</v>
      </c>
      <c r="C1969" s="1123" t="s">
        <v>5</v>
      </c>
      <c r="D1969" s="1100">
        <f>SUM(D1965:D1965)</f>
        <v>1</v>
      </c>
      <c r="E1969" s="1101"/>
      <c r="F1969" s="1101"/>
    </row>
    <row r="1970" spans="1:12" ht="23">
      <c r="A1970" s="1097"/>
      <c r="B1970" s="1104" t="s">
        <v>2114</v>
      </c>
      <c r="C1970" s="1123" t="s">
        <v>5</v>
      </c>
      <c r="D1970" s="1100">
        <f>SUM(D1965:D1965)</f>
        <v>1</v>
      </c>
      <c r="E1970" s="1101"/>
      <c r="F1970" s="1101"/>
    </row>
    <row r="1971" spans="1:12" ht="13.5" customHeight="1">
      <c r="A1971" s="1097"/>
      <c r="B1971" s="1120" t="s">
        <v>2115</v>
      </c>
      <c r="C1971" s="1123" t="s">
        <v>183</v>
      </c>
      <c r="D1971" s="1100">
        <f>SUM(D1965:D1965)</f>
        <v>1</v>
      </c>
      <c r="E1971" s="1101"/>
      <c r="F1971" s="1101"/>
    </row>
    <row r="1972" spans="1:12" ht="13.5" customHeight="1">
      <c r="A1972" s="1097"/>
      <c r="B1972" s="1097" t="s">
        <v>2117</v>
      </c>
      <c r="C1972" s="1123" t="s">
        <v>5</v>
      </c>
      <c r="D1972" s="1100">
        <f>SUM(D1965:D1965)*2</f>
        <v>2</v>
      </c>
      <c r="E1972" s="1101"/>
      <c r="F1972" s="1101"/>
    </row>
    <row r="1973" spans="1:12" ht="13.5" customHeight="1">
      <c r="A1973" s="1097"/>
      <c r="B1973" s="1097"/>
      <c r="C1973" s="1123"/>
      <c r="D1973" s="1100"/>
      <c r="E1973" s="1101"/>
      <c r="F1973" s="1101"/>
    </row>
    <row r="1974" spans="1:12" ht="13.5" customHeight="1">
      <c r="A1974" s="1097"/>
      <c r="B1974" s="1097" t="s">
        <v>2804</v>
      </c>
      <c r="C1974" s="1123" t="s">
        <v>183</v>
      </c>
      <c r="D1974" s="1100">
        <f>SUM(D1965)</f>
        <v>1</v>
      </c>
      <c r="E1974" s="1101"/>
      <c r="F1974" s="1101">
        <f t="shared" ref="F1974" si="12">D1974*E1974</f>
        <v>0</v>
      </c>
    </row>
    <row r="1975" spans="1:12" ht="24.75" customHeight="1">
      <c r="A1975" s="1097"/>
      <c r="B1975" s="1097" t="s">
        <v>2119</v>
      </c>
      <c r="C1975" s="1123"/>
      <c r="D1975" s="1100"/>
      <c r="E1975" s="1101"/>
      <c r="F1975" s="1101"/>
    </row>
    <row r="1976" spans="1:12" ht="13.5" customHeight="1">
      <c r="A1976" s="1231"/>
      <c r="B1976" s="1137"/>
      <c r="C1976" s="1260"/>
      <c r="E1976" s="1283"/>
      <c r="F1976" s="1286"/>
      <c r="G1976" s="1097"/>
      <c r="H1976" s="1106"/>
      <c r="I1976" s="1099"/>
      <c r="J1976" s="1100"/>
      <c r="K1976" s="1101"/>
      <c r="L1976" s="1101"/>
    </row>
    <row r="1977" spans="1:12" ht="23">
      <c r="A1977" s="1137" t="s">
        <v>2805</v>
      </c>
      <c r="B1977" s="1137" t="s">
        <v>2806</v>
      </c>
      <c r="D1977" s="1153"/>
      <c r="E1977" s="1283"/>
      <c r="F1977" s="1286"/>
      <c r="G1977" s="1097"/>
      <c r="H1977" s="1106"/>
      <c r="I1977" s="1099"/>
      <c r="J1977" s="1100"/>
      <c r="K1977" s="1101"/>
      <c r="L1977" s="1101"/>
    </row>
    <row r="1978" spans="1:12" ht="13.5" customHeight="1">
      <c r="A1978" s="1231"/>
      <c r="B1978" s="1097" t="s">
        <v>2807</v>
      </c>
      <c r="C1978" s="1088" t="s">
        <v>5</v>
      </c>
      <c r="D1978" s="1088">
        <v>1</v>
      </c>
      <c r="E1978" s="1283"/>
      <c r="F1978" s="1101">
        <f t="shared" ref="F1978:F1981" si="13">D1978*E1978</f>
        <v>0</v>
      </c>
      <c r="G1978" s="1097"/>
      <c r="H1978" s="1106"/>
      <c r="I1978" s="1099"/>
      <c r="J1978" s="1100"/>
      <c r="K1978" s="1101"/>
      <c r="L1978" s="1101"/>
    </row>
    <row r="1979" spans="1:12" ht="13.5" customHeight="1">
      <c r="A1979" s="1231"/>
      <c r="B1979" s="1122" t="s">
        <v>2168</v>
      </c>
      <c r="C1979" s="1088" t="s">
        <v>5</v>
      </c>
      <c r="D1979" s="1088">
        <v>1</v>
      </c>
      <c r="E1979" s="1283"/>
      <c r="F1979" s="1101">
        <f t="shared" si="13"/>
        <v>0</v>
      </c>
      <c r="G1979" s="1097"/>
      <c r="H1979" s="1106"/>
      <c r="I1979" s="1099"/>
      <c r="J1979" s="1100"/>
      <c r="K1979" s="1101"/>
      <c r="L1979" s="1101"/>
    </row>
    <row r="1980" spans="1:12" ht="13.5" customHeight="1">
      <c r="A1980" s="1231"/>
      <c r="B1980" s="1122" t="s">
        <v>2169</v>
      </c>
      <c r="C1980" s="1088" t="s">
        <v>5</v>
      </c>
      <c r="D1980" s="1088">
        <v>1</v>
      </c>
      <c r="E1980" s="1283"/>
      <c r="F1980" s="1101">
        <f t="shared" si="13"/>
        <v>0</v>
      </c>
      <c r="G1980" s="1097"/>
      <c r="H1980" s="1106"/>
      <c r="I1980" s="1099"/>
      <c r="J1980" s="1100"/>
      <c r="K1980" s="1101"/>
      <c r="L1980" s="1101"/>
    </row>
    <row r="1981" spans="1:12" ht="13.5" customHeight="1">
      <c r="A1981" s="1231"/>
      <c r="B1981" s="1122" t="s">
        <v>2170</v>
      </c>
      <c r="C1981" s="1088" t="s">
        <v>5</v>
      </c>
      <c r="D1981" s="1088">
        <v>1</v>
      </c>
      <c r="E1981" s="1283"/>
      <c r="F1981" s="1101">
        <f t="shared" si="13"/>
        <v>0</v>
      </c>
      <c r="G1981" s="1097"/>
      <c r="H1981" s="1106"/>
      <c r="I1981" s="1099"/>
      <c r="J1981" s="1100"/>
      <c r="K1981" s="1101"/>
      <c r="L1981" s="1101"/>
    </row>
    <row r="1982" spans="1:12" ht="13.5" customHeight="1">
      <c r="A1982" s="1231"/>
      <c r="B1982" s="1137"/>
      <c r="C1982" s="1260"/>
      <c r="E1982" s="1283"/>
      <c r="F1982" s="1286"/>
      <c r="G1982" s="1097"/>
      <c r="H1982" s="1106"/>
      <c r="I1982" s="1099"/>
      <c r="J1982" s="1100"/>
      <c r="K1982" s="1101"/>
      <c r="L1982" s="1101"/>
    </row>
    <row r="1983" spans="1:12" ht="23">
      <c r="A1983" s="1137" t="s">
        <v>2808</v>
      </c>
      <c r="B1983" s="1137" t="s">
        <v>2809</v>
      </c>
      <c r="C1983" s="1258"/>
      <c r="D1983" s="1093"/>
      <c r="E1983" s="1283"/>
      <c r="F1983" s="1286"/>
      <c r="G1983" s="1097"/>
      <c r="H1983" s="1106"/>
      <c r="I1983" s="1099"/>
      <c r="J1983" s="1100"/>
      <c r="K1983" s="1101"/>
      <c r="L1983" s="1101"/>
    </row>
    <row r="1984" spans="1:12" ht="13.5" customHeight="1">
      <c r="B1984" s="1138" t="s">
        <v>2810</v>
      </c>
      <c r="C1984" s="1258" t="s">
        <v>5</v>
      </c>
      <c r="D1984" s="1093">
        <v>6</v>
      </c>
      <c r="E1984" s="1283"/>
      <c r="F1984" s="1101">
        <f t="shared" ref="F1984" si="14">D1984*E1984</f>
        <v>0</v>
      </c>
      <c r="G1984" s="1097"/>
      <c r="H1984" s="1106"/>
      <c r="I1984" s="1099"/>
      <c r="J1984" s="1100"/>
      <c r="K1984" s="1101"/>
      <c r="L1984" s="1101"/>
    </row>
    <row r="1985" spans="1:12" ht="13.5" customHeight="1">
      <c r="B1985" s="1253"/>
      <c r="C1985" s="1258"/>
      <c r="D1985" s="1093"/>
      <c r="E1985" s="1283"/>
      <c r="F1985" s="1286"/>
      <c r="G1985" s="1097"/>
      <c r="H1985" s="1106"/>
      <c r="I1985" s="1099"/>
      <c r="J1985" s="1100"/>
      <c r="K1985" s="1101"/>
      <c r="L1985" s="1101"/>
    </row>
    <row r="1986" spans="1:12" ht="23">
      <c r="A1986" s="1137" t="s">
        <v>2811</v>
      </c>
      <c r="B1986" s="1137" t="s">
        <v>2812</v>
      </c>
      <c r="C1986" s="1258"/>
      <c r="D1986" s="1093"/>
      <c r="E1986" s="1283"/>
      <c r="F1986" s="1286"/>
      <c r="G1986" s="1097"/>
      <c r="H1986" s="1106"/>
      <c r="I1986" s="1099"/>
      <c r="J1986" s="1100"/>
      <c r="K1986" s="1101"/>
      <c r="L1986" s="1101"/>
    </row>
    <row r="1987" spans="1:12" ht="13.5" customHeight="1">
      <c r="B1987" s="1137" t="s">
        <v>2813</v>
      </c>
      <c r="C1987" s="1258"/>
      <c r="D1987" s="1093"/>
      <c r="E1987" s="1283"/>
      <c r="F1987" s="1286"/>
      <c r="G1987" s="1097"/>
      <c r="H1987" s="1106"/>
      <c r="I1987" s="1099"/>
      <c r="J1987" s="1100"/>
      <c r="K1987" s="1101"/>
      <c r="L1987" s="1101"/>
    </row>
    <row r="1988" spans="1:12" ht="13.5" customHeight="1">
      <c r="B1988" s="1138" t="s">
        <v>2810</v>
      </c>
      <c r="C1988" s="1258" t="s">
        <v>5</v>
      </c>
      <c r="D1988" s="1093">
        <v>2</v>
      </c>
      <c r="E1988" s="1283"/>
      <c r="F1988" s="1101">
        <f t="shared" ref="F1988" si="15">D1988*E1988</f>
        <v>0</v>
      </c>
      <c r="G1988" s="1097"/>
      <c r="H1988" s="1106"/>
      <c r="I1988" s="1099"/>
      <c r="J1988" s="1100"/>
      <c r="K1988" s="1101"/>
      <c r="L1988" s="1101"/>
    </row>
    <row r="1989" spans="1:12" ht="13.5" customHeight="1">
      <c r="B1989" s="1253"/>
      <c r="C1989" s="1258"/>
      <c r="D1989" s="1093"/>
      <c r="E1989" s="1283"/>
      <c r="F1989" s="1286"/>
      <c r="G1989" s="1097"/>
      <c r="H1989" s="1106"/>
      <c r="I1989" s="1099"/>
      <c r="J1989" s="1100"/>
      <c r="K1989" s="1101"/>
      <c r="L1989" s="1101"/>
    </row>
    <row r="1990" spans="1:12" ht="23">
      <c r="A1990" s="1137" t="s">
        <v>2814</v>
      </c>
      <c r="B1990" s="1140" t="s">
        <v>2157</v>
      </c>
      <c r="C1990" s="1101"/>
      <c r="D1990" s="1101"/>
      <c r="E1990" s="1283"/>
      <c r="F1990" s="1286"/>
      <c r="G1990" s="1097"/>
      <c r="H1990" s="1106"/>
      <c r="I1990" s="1099"/>
      <c r="J1990" s="1100"/>
      <c r="K1990" s="1101"/>
      <c r="L1990" s="1101"/>
    </row>
    <row r="1991" spans="1:12" ht="13.5" customHeight="1">
      <c r="B1991" s="1138" t="s">
        <v>2144</v>
      </c>
      <c r="C1991" s="1123"/>
      <c r="D1991" s="1101"/>
      <c r="E1991" s="1283"/>
      <c r="F1991" s="1286"/>
      <c r="G1991" s="1097"/>
      <c r="H1991" s="1106"/>
      <c r="I1991" s="1099"/>
      <c r="J1991" s="1100"/>
      <c r="K1991" s="1101"/>
      <c r="L1991" s="1101"/>
    </row>
    <row r="1992" spans="1:12" ht="13.5" customHeight="1">
      <c r="B1992" s="1139" t="s">
        <v>2671</v>
      </c>
      <c r="C1992" s="1123" t="s">
        <v>5</v>
      </c>
      <c r="D1992" s="1100">
        <v>3</v>
      </c>
      <c r="E1992" s="1283"/>
      <c r="F1992" s="1101">
        <f t="shared" ref="F1992" si="16">D1992*E1992</f>
        <v>0</v>
      </c>
      <c r="G1992" s="1097"/>
      <c r="H1992" s="1106"/>
      <c r="I1992" s="1099"/>
      <c r="J1992" s="1100"/>
      <c r="K1992" s="1101"/>
      <c r="L1992" s="1101"/>
    </row>
    <row r="1993" spans="1:12" ht="13.5" customHeight="1">
      <c r="B1993" s="1253"/>
      <c r="C1993" s="1258"/>
      <c r="D1993" s="1093"/>
      <c r="E1993" s="1283"/>
      <c r="F1993" s="1286"/>
      <c r="G1993" s="1097"/>
      <c r="H1993" s="1106"/>
      <c r="I1993" s="1099"/>
      <c r="J1993" s="1100"/>
      <c r="K1993" s="1101"/>
      <c r="L1993" s="1101"/>
    </row>
    <row r="1994" spans="1:12" ht="14.5">
      <c r="A1994" s="1137" t="s">
        <v>2815</v>
      </c>
      <c r="B1994" s="1140" t="s">
        <v>2816</v>
      </c>
      <c r="C1994" s="1258"/>
      <c r="D1994" s="1093"/>
      <c r="E1994" s="1283"/>
      <c r="F1994" s="1286"/>
      <c r="G1994" s="1097"/>
      <c r="H1994" s="1106"/>
      <c r="I1994" s="1099"/>
      <c r="J1994" s="1100"/>
      <c r="K1994" s="1101"/>
      <c r="L1994" s="1101"/>
    </row>
    <row r="1995" spans="1:12" ht="13.5" customHeight="1">
      <c r="B1995" s="1157" t="s">
        <v>2817</v>
      </c>
      <c r="C1995" s="1258" t="s">
        <v>5</v>
      </c>
      <c r="D1995" s="1093">
        <v>2</v>
      </c>
      <c r="E1995" s="1283"/>
      <c r="F1995" s="1101">
        <f t="shared" ref="F1995" si="17">D1995*E1995</f>
        <v>0</v>
      </c>
      <c r="G1995" s="1097"/>
      <c r="H1995" s="1106"/>
      <c r="I1995" s="1099"/>
      <c r="J1995" s="1100"/>
      <c r="K1995" s="1101"/>
      <c r="L1995" s="1101"/>
    </row>
    <row r="1996" spans="1:12" ht="13.5" customHeight="1">
      <c r="B1996" s="1253"/>
      <c r="C1996" s="1258"/>
      <c r="D1996" s="1093"/>
      <c r="E1996" s="1283"/>
      <c r="F1996" s="1286"/>
      <c r="G1996" s="1097"/>
      <c r="H1996" s="1106"/>
      <c r="I1996" s="1099"/>
      <c r="J1996" s="1100"/>
      <c r="K1996" s="1101"/>
      <c r="L1996" s="1101"/>
    </row>
    <row r="1997" spans="1:12" ht="37.5">
      <c r="A1997" s="1137" t="s">
        <v>2818</v>
      </c>
      <c r="B1997" s="1292" t="s">
        <v>2190</v>
      </c>
      <c r="C1997" s="1258"/>
      <c r="D1997" s="1093"/>
      <c r="E1997" s="1283"/>
      <c r="F1997" s="1286"/>
      <c r="G1997" s="1097"/>
      <c r="H1997" s="1106"/>
      <c r="I1997" s="1099"/>
      <c r="J1997" s="1100"/>
      <c r="K1997" s="1101"/>
      <c r="L1997" s="1101"/>
    </row>
    <row r="1998" spans="1:12" ht="13.5" customHeight="1">
      <c r="B1998" s="1138" t="s">
        <v>2191</v>
      </c>
      <c r="C1998" s="1258" t="s">
        <v>5</v>
      </c>
      <c r="D1998" s="1093">
        <v>3</v>
      </c>
      <c r="E1998" s="1283"/>
      <c r="F1998" s="1101">
        <f t="shared" ref="F1998" si="18">D1998*E1998</f>
        <v>0</v>
      </c>
      <c r="G1998" s="1097"/>
      <c r="H1998" s="1106"/>
      <c r="I1998" s="1099"/>
      <c r="J1998" s="1100"/>
      <c r="K1998" s="1101"/>
      <c r="L1998" s="1101"/>
    </row>
    <row r="1999" spans="1:12" ht="13.5" customHeight="1">
      <c r="B1999" s="1253"/>
      <c r="C1999" s="1258"/>
      <c r="D1999" s="1093"/>
      <c r="E1999" s="1283"/>
      <c r="F1999" s="1286"/>
      <c r="G1999" s="1097"/>
      <c r="H1999" s="1106"/>
      <c r="I1999" s="1099"/>
      <c r="J1999" s="1100"/>
      <c r="K1999" s="1101"/>
      <c r="L1999" s="1101"/>
    </row>
    <row r="2000" spans="1:12" ht="23">
      <c r="A2000" s="1137" t="s">
        <v>2819</v>
      </c>
      <c r="B2000" s="1253" t="s">
        <v>2193</v>
      </c>
      <c r="C2000" s="1258"/>
      <c r="D2000" s="1093"/>
      <c r="E2000" s="1283"/>
      <c r="F2000" s="1286"/>
      <c r="G2000" s="1097"/>
      <c r="H2000" s="1106"/>
      <c r="I2000" s="1099"/>
      <c r="J2000" s="1100"/>
      <c r="K2000" s="1101"/>
      <c r="L2000" s="1101"/>
    </row>
    <row r="2001" spans="1:12" ht="13.5" customHeight="1">
      <c r="B2001" s="1138" t="s">
        <v>2820</v>
      </c>
      <c r="C2001" s="1258" t="s">
        <v>5</v>
      </c>
      <c r="D2001" s="1093">
        <v>3</v>
      </c>
      <c r="E2001" s="1283"/>
      <c r="F2001" s="1101">
        <f t="shared" ref="F2001" si="19">D2001*E2001</f>
        <v>0</v>
      </c>
      <c r="G2001" s="1097"/>
      <c r="H2001" s="1106"/>
      <c r="I2001" s="1099"/>
      <c r="J2001" s="1100"/>
      <c r="K2001" s="1101"/>
      <c r="L2001" s="1101"/>
    </row>
    <row r="2002" spans="1:12" ht="13.5" customHeight="1">
      <c r="A2002" s="1231"/>
      <c r="B2002" s="1137"/>
      <c r="C2002" s="1260"/>
      <c r="E2002" s="1283"/>
      <c r="F2002" s="1286"/>
      <c r="G2002" s="1097"/>
      <c r="H2002" s="1106"/>
      <c r="I2002" s="1099"/>
      <c r="J2002" s="1100"/>
      <c r="K2002" s="1101"/>
      <c r="L2002" s="1101"/>
    </row>
    <row r="2003" spans="1:12" ht="172.5">
      <c r="A2003" s="1137" t="s">
        <v>2821</v>
      </c>
      <c r="B2003" s="1137" t="s">
        <v>2822</v>
      </c>
      <c r="C2003" s="1099"/>
      <c r="D2003" s="1100"/>
      <c r="E2003" s="1101"/>
      <c r="F2003" s="1101"/>
    </row>
    <row r="2004" spans="1:12">
      <c r="A2004" s="1097"/>
      <c r="B2004" s="1137" t="s">
        <v>2823</v>
      </c>
      <c r="C2004" s="1099" t="s">
        <v>1579</v>
      </c>
      <c r="D2004" s="1100">
        <v>24</v>
      </c>
      <c r="E2004" s="1101"/>
      <c r="F2004" s="1101">
        <f t="shared" ref="F2004:F2005" si="20">D2004*E2004</f>
        <v>0</v>
      </c>
    </row>
    <row r="2005" spans="1:12">
      <c r="A2005" s="1097"/>
      <c r="B2005" s="1137" t="s">
        <v>2824</v>
      </c>
      <c r="C2005" s="1099" t="s">
        <v>1579</v>
      </c>
      <c r="D2005" s="1100">
        <v>78</v>
      </c>
      <c r="E2005" s="1101"/>
      <c r="F2005" s="1101">
        <f t="shared" si="20"/>
        <v>0</v>
      </c>
    </row>
    <row r="2006" spans="1:12" ht="13.5" customHeight="1">
      <c r="A2006" s="1097"/>
      <c r="B2006" s="1112"/>
      <c r="C2006" s="1099"/>
      <c r="D2006" s="1100"/>
      <c r="E2006" s="1101"/>
      <c r="F2006" s="1101"/>
    </row>
    <row r="2007" spans="1:12" ht="131.25" customHeight="1">
      <c r="A2007" s="1137" t="s">
        <v>2825</v>
      </c>
      <c r="B2007" s="1137" t="s">
        <v>2826</v>
      </c>
      <c r="C2007" s="1126"/>
      <c r="D2007" s="1100"/>
      <c r="E2007" s="1101"/>
      <c r="F2007" s="1101"/>
    </row>
    <row r="2008" spans="1:12" ht="13.5" customHeight="1">
      <c r="A2008" s="1097"/>
      <c r="B2008" s="1157" t="s">
        <v>2671</v>
      </c>
      <c r="C2008" s="1293" t="s">
        <v>1579</v>
      </c>
      <c r="D2008" s="1100">
        <v>24</v>
      </c>
      <c r="E2008" s="1101"/>
      <c r="F2008" s="1101">
        <f t="shared" ref="F2008:F2009" si="21">D2008*E2008</f>
        <v>0</v>
      </c>
    </row>
    <row r="2009" spans="1:12" ht="13.5" customHeight="1">
      <c r="A2009" s="1097"/>
      <c r="B2009" s="1157" t="s">
        <v>2147</v>
      </c>
      <c r="C2009" s="1293" t="s">
        <v>1579</v>
      </c>
      <c r="D2009" s="1100">
        <v>78</v>
      </c>
      <c r="E2009" s="1101"/>
      <c r="F2009" s="1101">
        <f t="shared" si="21"/>
        <v>0</v>
      </c>
    </row>
    <row r="2010" spans="1:12" ht="13.5" customHeight="1">
      <c r="A2010" s="1097"/>
      <c r="B2010" s="1112"/>
      <c r="C2010" s="1099"/>
      <c r="D2010" s="1100"/>
      <c r="E2010" s="1101"/>
      <c r="F2010" s="1101"/>
    </row>
    <row r="2011" spans="1:12" ht="24.75" customHeight="1">
      <c r="A2011" s="1097" t="s">
        <v>2827</v>
      </c>
      <c r="B2011" s="1137" t="s">
        <v>2188</v>
      </c>
      <c r="C2011" s="1100"/>
      <c r="D2011" s="1294"/>
      <c r="E2011" s="1101"/>
      <c r="F2011" s="1101"/>
    </row>
    <row r="2012" spans="1:12">
      <c r="A2012" s="1097"/>
      <c r="B2012" s="1137"/>
      <c r="C2012" s="1100" t="s">
        <v>7</v>
      </c>
      <c r="D2012" s="1294">
        <v>30</v>
      </c>
      <c r="E2012" s="1101"/>
      <c r="F2012" s="1101">
        <f t="shared" ref="F2012" si="22">D2012*E2012</f>
        <v>0</v>
      </c>
    </row>
    <row r="2013" spans="1:12">
      <c r="A2013" s="1132"/>
      <c r="B2013" s="1104"/>
      <c r="C2013" s="1099"/>
      <c r="D2013" s="1100"/>
      <c r="E2013" s="1130"/>
      <c r="F2013" s="1101"/>
    </row>
    <row r="2014" spans="1:12" ht="34.5">
      <c r="A2014" s="1097" t="s">
        <v>2828</v>
      </c>
      <c r="B2014" s="1077" t="s">
        <v>2196</v>
      </c>
      <c r="C2014" s="1164"/>
      <c r="D2014" s="1164"/>
      <c r="E2014" s="1101"/>
      <c r="F2014" s="1101"/>
    </row>
    <row r="2015" spans="1:12">
      <c r="A2015" s="1165"/>
      <c r="B2015" s="1166"/>
      <c r="C2015" s="1088" t="s">
        <v>2155</v>
      </c>
      <c r="D2015" s="1088">
        <v>1</v>
      </c>
      <c r="E2015" s="1101"/>
      <c r="F2015" s="1101">
        <f t="shared" ref="F2015" si="23">D2015*E2015</f>
        <v>0</v>
      </c>
    </row>
    <row r="2016" spans="1:12">
      <c r="A2016" s="1097"/>
      <c r="C2016" s="1164"/>
      <c r="D2016" s="1164"/>
      <c r="E2016" s="1101"/>
      <c r="F2016" s="1101"/>
    </row>
    <row r="2017" spans="1:12" ht="29">
      <c r="A2017" s="1097" t="s">
        <v>2829</v>
      </c>
      <c r="B2017" s="1186" t="s">
        <v>2218</v>
      </c>
      <c r="C2017" s="1187"/>
      <c r="D2017" s="1188"/>
      <c r="E2017" s="1101"/>
      <c r="F2017" s="1101"/>
      <c r="J2017" s="1140"/>
      <c r="L2017" s="1189"/>
    </row>
    <row r="2018" spans="1:12" ht="14.5">
      <c r="A2018" s="1190"/>
      <c r="B2018" s="1191"/>
      <c r="C2018" s="1187" t="s">
        <v>183</v>
      </c>
      <c r="D2018" s="1188">
        <v>1</v>
      </c>
      <c r="E2018" s="1101"/>
      <c r="F2018" s="1101">
        <f t="shared" ref="F2018" si="24">D2018*E2018</f>
        <v>0</v>
      </c>
      <c r="J2018" s="1140"/>
      <c r="L2018" s="1189"/>
    </row>
    <row r="2019" spans="1:12" ht="14.5">
      <c r="A2019" s="1190"/>
      <c r="B2019" s="1191"/>
      <c r="C2019" s="1187"/>
      <c r="D2019" s="1188"/>
      <c r="E2019" s="1101"/>
      <c r="F2019" s="1101"/>
      <c r="J2019" s="1140"/>
      <c r="L2019" s="1189"/>
    </row>
    <row r="2020" spans="1:12" ht="14.5">
      <c r="A2020" s="1190"/>
      <c r="B2020" s="1191"/>
      <c r="C2020" s="1187"/>
      <c r="D2020" s="1188"/>
      <c r="E2020" s="1101"/>
      <c r="F2020" s="1101"/>
      <c r="J2020" s="1140"/>
      <c r="L2020" s="1189"/>
    </row>
    <row r="2021" spans="1:12" ht="46">
      <c r="A2021" s="1097" t="s">
        <v>2830</v>
      </c>
      <c r="B2021" s="1077" t="s">
        <v>2223</v>
      </c>
      <c r="D2021" s="1130"/>
      <c r="E2021" s="1101"/>
      <c r="F2021" s="1101"/>
      <c r="J2021" s="1192"/>
      <c r="L2021" s="1193"/>
    </row>
    <row r="2022" spans="1:12">
      <c r="A2022" s="1077"/>
      <c r="B2022" s="1194"/>
      <c r="C2022" s="1088" t="s">
        <v>2155</v>
      </c>
      <c r="D2022" s="1088">
        <v>1</v>
      </c>
      <c r="E2022" s="1101"/>
      <c r="F2022" s="1101">
        <f t="shared" ref="F2022" si="25">D2022*E2022</f>
        <v>0</v>
      </c>
      <c r="J2022" s="1192"/>
      <c r="L2022" s="1193"/>
    </row>
    <row r="2023" spans="1:12" ht="12.5">
      <c r="A2023" s="1195"/>
      <c r="B2023" s="1196"/>
      <c r="C2023" s="1185"/>
      <c r="D2023" s="1185"/>
      <c r="E2023" s="1101"/>
      <c r="F2023" s="1101"/>
      <c r="J2023" s="1197"/>
      <c r="L2023" s="1193"/>
    </row>
    <row r="2024" spans="1:12" ht="70.5" customHeight="1">
      <c r="A2024" s="1097" t="s">
        <v>2831</v>
      </c>
      <c r="B2024" s="1077" t="s">
        <v>2225</v>
      </c>
      <c r="C2024" s="1198"/>
      <c r="D2024" s="1198"/>
      <c r="E2024" s="1101"/>
      <c r="F2024" s="1101"/>
      <c r="J2024" s="1197"/>
      <c r="L2024" s="1193"/>
    </row>
    <row r="2025" spans="1:12">
      <c r="A2025" s="1077"/>
      <c r="B2025" s="1194"/>
      <c r="C2025" s="1088" t="s">
        <v>2155</v>
      </c>
      <c r="D2025" s="1088">
        <v>1</v>
      </c>
      <c r="E2025" s="1101"/>
      <c r="F2025" s="1101">
        <f t="shared" ref="F2025" si="26">D2025*E2025</f>
        <v>0</v>
      </c>
      <c r="J2025" s="1192"/>
      <c r="L2025" s="1193"/>
    </row>
    <row r="2026" spans="1:12" ht="13.5" customHeight="1">
      <c r="A2026" s="1132"/>
      <c r="B2026" s="1295"/>
      <c r="C2026" s="1099"/>
      <c r="D2026" s="1100"/>
      <c r="E2026" s="1101"/>
      <c r="F2026" s="1101"/>
    </row>
    <row r="2027" spans="1:12" ht="13.5" customHeight="1">
      <c r="A2027" s="1287" t="s">
        <v>2792</v>
      </c>
      <c r="B2027" s="1200" t="s">
        <v>2832</v>
      </c>
      <c r="C2027" s="1296"/>
      <c r="D2027" s="1297"/>
      <c r="E2027" s="1202"/>
      <c r="F2027" s="1203">
        <f>SUM(F1946:F2026)</f>
        <v>0</v>
      </c>
    </row>
    <row r="2028" spans="1:12" ht="13.5" customHeight="1">
      <c r="A2028" s="1132"/>
      <c r="B2028" s="1295"/>
      <c r="C2028" s="1099"/>
      <c r="D2028" s="1100"/>
      <c r="E2028" s="1101"/>
      <c r="F2028" s="1101"/>
    </row>
    <row r="2029" spans="1:12" ht="13.5" customHeight="1" thickBot="1">
      <c r="A2029" s="1132"/>
      <c r="B2029" s="1295"/>
      <c r="C2029" s="1099"/>
      <c r="D2029" s="1100"/>
      <c r="E2029" s="1101"/>
      <c r="F2029" s="1101"/>
    </row>
    <row r="2030" spans="1:12" ht="23.5" thickBot="1">
      <c r="A2030" s="1298" t="s">
        <v>1393</v>
      </c>
      <c r="B2030" s="1239" t="s">
        <v>2833</v>
      </c>
      <c r="C2030" s="1240"/>
      <c r="D2030" s="1240"/>
      <c r="E2030" s="1241"/>
      <c r="F2030" s="1242">
        <f>F2027+F1943+F1836</f>
        <v>0</v>
      </c>
    </row>
    <row r="2031" spans="1:12">
      <c r="A2031" s="1151"/>
      <c r="B2031" s="1219"/>
      <c r="C2031" s="1172"/>
      <c r="D2031" s="1221"/>
      <c r="E2031" s="1101"/>
      <c r="F2031" s="1101"/>
      <c r="J2031" s="1197"/>
      <c r="L2031" s="1193"/>
    </row>
    <row r="2032" spans="1:12">
      <c r="A2032" s="1151"/>
      <c r="B2032" s="1219"/>
      <c r="C2032" s="1172"/>
      <c r="D2032" s="1221"/>
      <c r="E2032" s="1101"/>
      <c r="F2032" s="1101"/>
      <c r="J2032" s="1197"/>
      <c r="L2032" s="1193"/>
    </row>
    <row r="2033" spans="1:6">
      <c r="A2033" s="1089" t="s">
        <v>1394</v>
      </c>
      <c r="B2033" s="1081" t="s">
        <v>2834</v>
      </c>
      <c r="C2033" s="1082"/>
      <c r="D2033" s="1082"/>
      <c r="E2033" s="1088"/>
      <c r="F2033" s="1088"/>
    </row>
    <row r="2034" spans="1:6">
      <c r="A2034" s="1080"/>
      <c r="B2034" s="1081"/>
      <c r="C2034" s="1082"/>
      <c r="D2034" s="1082"/>
      <c r="E2034" s="1088"/>
      <c r="F2034" s="1088"/>
    </row>
    <row r="2035" spans="1:6" ht="12.5">
      <c r="A2035" s="1090" t="s">
        <v>2835</v>
      </c>
      <c r="B2035" s="1091" t="s">
        <v>2656</v>
      </c>
      <c r="C2035" s="1092"/>
      <c r="D2035" s="1093"/>
      <c r="E2035" s="1094"/>
      <c r="F2035" s="1095"/>
    </row>
    <row r="2036" spans="1:6" ht="14.5">
      <c r="A2036" s="1090"/>
      <c r="B2036" s="1096"/>
      <c r="C2036" s="1092"/>
      <c r="D2036" s="1093"/>
      <c r="E2036" s="1094"/>
      <c r="F2036" s="1095"/>
    </row>
    <row r="2037" spans="1:6" ht="46">
      <c r="A2037" s="1097" t="s">
        <v>2836</v>
      </c>
      <c r="B2037" s="1259" t="s">
        <v>2658</v>
      </c>
      <c r="C2037" s="1260"/>
      <c r="E2037" s="1261"/>
      <c r="F2037" s="1262"/>
    </row>
    <row r="2038" spans="1:6" ht="15.5">
      <c r="A2038" s="1097"/>
      <c r="B2038" s="1259" t="s">
        <v>2659</v>
      </c>
      <c r="C2038" s="1260"/>
      <c r="E2038" s="1261"/>
      <c r="F2038" s="1262"/>
    </row>
    <row r="2039" spans="1:6" ht="15.5">
      <c r="A2039" s="1097"/>
      <c r="B2039" s="1259" t="s">
        <v>2660</v>
      </c>
      <c r="C2039" s="1260"/>
      <c r="E2039" s="1261"/>
      <c r="F2039" s="1262"/>
    </row>
    <row r="2040" spans="1:6" ht="14.5">
      <c r="A2040" s="1097"/>
      <c r="B2040" s="1263"/>
      <c r="C2040" s="1264" t="s">
        <v>183</v>
      </c>
      <c r="D2040" s="1088">
        <v>1</v>
      </c>
      <c r="E2040" s="1261"/>
      <c r="F2040" s="1101">
        <f t="shared" ref="F2040" si="27">D2040*E2040</f>
        <v>0</v>
      </c>
    </row>
    <row r="2041" spans="1:6" ht="13.5" customHeight="1">
      <c r="A2041" s="1097"/>
      <c r="B2041" s="1103"/>
      <c r="C2041" s="1099"/>
      <c r="D2041" s="1100"/>
      <c r="E2041" s="1101"/>
      <c r="F2041" s="1102"/>
    </row>
    <row r="2042" spans="1:6" ht="13.5" customHeight="1">
      <c r="A2042" s="1097" t="s">
        <v>2837</v>
      </c>
      <c r="B2042" s="1259" t="s">
        <v>2662</v>
      </c>
      <c r="C2042" s="1264" t="s">
        <v>183</v>
      </c>
      <c r="D2042" s="1088">
        <v>1</v>
      </c>
      <c r="E2042" s="1261"/>
      <c r="F2042" s="1101">
        <f t="shared" ref="F2042" si="28">D2042*E2042</f>
        <v>0</v>
      </c>
    </row>
    <row r="2043" spans="1:6" ht="13.5" customHeight="1">
      <c r="A2043" s="1097"/>
      <c r="B2043" s="1265"/>
      <c r="C2043" s="1266"/>
      <c r="E2043" s="1261"/>
      <c r="F2043" s="1267"/>
    </row>
    <row r="2044" spans="1:6" s="1262" customFormat="1" ht="23">
      <c r="A2044" s="1097" t="s">
        <v>2838</v>
      </c>
      <c r="B2044" s="1259" t="s">
        <v>2664</v>
      </c>
      <c r="C2044" s="1266"/>
      <c r="D2044" s="1088"/>
      <c r="E2044" s="1261"/>
      <c r="F2044" s="1267"/>
    </row>
    <row r="2045" spans="1:6" s="1262" customFormat="1" ht="14.5">
      <c r="A2045" s="1097"/>
      <c r="B2045" s="1265" t="s">
        <v>2665</v>
      </c>
      <c r="C2045" s="1266" t="s">
        <v>5</v>
      </c>
      <c r="D2045" s="1088">
        <v>1</v>
      </c>
      <c r="E2045" s="1261"/>
      <c r="F2045" s="1101">
        <f t="shared" ref="F2045:F2046" si="29">D2045*E2045</f>
        <v>0</v>
      </c>
    </row>
    <row r="2046" spans="1:6" s="1262" customFormat="1" ht="14.5">
      <c r="A2046" s="1097"/>
      <c r="B2046" s="1268" t="s">
        <v>2839</v>
      </c>
      <c r="C2046" s="1266" t="s">
        <v>5</v>
      </c>
      <c r="D2046" s="1088">
        <v>2</v>
      </c>
      <c r="E2046" s="1261"/>
      <c r="F2046" s="1101">
        <f t="shared" si="29"/>
        <v>0</v>
      </c>
    </row>
    <row r="2047" spans="1:6" ht="13.5" customHeight="1">
      <c r="A2047" s="1097"/>
      <c r="B2047" s="1104"/>
      <c r="C2047" s="1099"/>
      <c r="D2047" s="1100"/>
      <c r="E2047" s="1101"/>
      <c r="F2047" s="1102"/>
    </row>
    <row r="2048" spans="1:6" s="1262" customFormat="1" ht="14.5">
      <c r="A2048" s="1097" t="s">
        <v>2840</v>
      </c>
      <c r="B2048" s="1268" t="s">
        <v>2667</v>
      </c>
      <c r="C2048" s="1266"/>
      <c r="D2048" s="1088"/>
      <c r="E2048" s="1261"/>
      <c r="F2048" s="1267"/>
    </row>
    <row r="2049" spans="1:6" s="1262" customFormat="1" ht="14.5">
      <c r="A2049" s="1097"/>
      <c r="B2049" s="1265" t="s">
        <v>2668</v>
      </c>
      <c r="C2049" s="1266" t="s">
        <v>1579</v>
      </c>
      <c r="D2049" s="1088">
        <v>18</v>
      </c>
      <c r="E2049" s="1261"/>
      <c r="F2049" s="1101">
        <f t="shared" ref="F2049:F2050" si="30">D2049*E2049</f>
        <v>0</v>
      </c>
    </row>
    <row r="2050" spans="1:6" s="1262" customFormat="1" ht="14.5">
      <c r="A2050" s="1097"/>
      <c r="B2050" s="1265" t="s">
        <v>2841</v>
      </c>
      <c r="C2050" s="1266" t="s">
        <v>1579</v>
      </c>
      <c r="D2050" s="1088">
        <v>12</v>
      </c>
      <c r="E2050" s="1261"/>
      <c r="F2050" s="1101">
        <f t="shared" si="30"/>
        <v>0</v>
      </c>
    </row>
    <row r="2051" spans="1:6" ht="12.5">
      <c r="A2051" s="1097"/>
      <c r="B2051" s="1104"/>
      <c r="C2051" s="1099"/>
      <c r="D2051" s="1100"/>
      <c r="E2051" s="1101"/>
      <c r="F2051" s="1102"/>
    </row>
    <row r="2052" spans="1:6" s="1262" customFormat="1" ht="29">
      <c r="A2052" s="1097" t="s">
        <v>2842</v>
      </c>
      <c r="B2052" s="1269" t="s">
        <v>2670</v>
      </c>
      <c r="C2052" s="1264"/>
      <c r="D2052" s="1088"/>
      <c r="E2052" s="1261"/>
      <c r="F2052" s="1267"/>
    </row>
    <row r="2053" spans="1:6" s="1262" customFormat="1" ht="14.5">
      <c r="A2053" s="1097"/>
      <c r="B2053" s="1186" t="s">
        <v>2671</v>
      </c>
      <c r="C2053" s="1266" t="s">
        <v>5</v>
      </c>
      <c r="D2053" s="1088">
        <v>5</v>
      </c>
      <c r="E2053" s="1261"/>
      <c r="F2053" s="1101">
        <f t="shared" ref="F2053:F2054" si="31">D2053*E2053</f>
        <v>0</v>
      </c>
    </row>
    <row r="2054" spans="1:6" s="1262" customFormat="1" ht="14.5">
      <c r="A2054" s="1097"/>
      <c r="B2054" s="1186" t="s">
        <v>2147</v>
      </c>
      <c r="C2054" s="1266" t="s">
        <v>5</v>
      </c>
      <c r="D2054" s="1088">
        <v>12</v>
      </c>
      <c r="E2054" s="1261"/>
      <c r="F2054" s="1101">
        <f t="shared" si="31"/>
        <v>0</v>
      </c>
    </row>
    <row r="2055" spans="1:6" s="1262" customFormat="1" ht="14.5">
      <c r="A2055" s="1097"/>
      <c r="B2055" s="1269"/>
      <c r="C2055" s="1270"/>
      <c r="D2055" s="1088"/>
      <c r="E2055" s="1261"/>
      <c r="F2055" s="1267"/>
    </row>
    <row r="2056" spans="1:6" s="1262" customFormat="1" ht="23">
      <c r="A2056" s="1097" t="s">
        <v>2843</v>
      </c>
      <c r="B2056" s="1269" t="s">
        <v>2673</v>
      </c>
      <c r="C2056" s="1270" t="s">
        <v>7</v>
      </c>
      <c r="D2056" s="1088">
        <v>40</v>
      </c>
      <c r="E2056" s="1261"/>
      <c r="F2056" s="1101">
        <f t="shared" ref="F2056" si="32">D2056*E2056</f>
        <v>0</v>
      </c>
    </row>
    <row r="2057" spans="1:6" s="1262" customFormat="1" ht="14.5">
      <c r="A2057" s="1097"/>
      <c r="B2057" s="1269"/>
      <c r="C2057" s="1271"/>
      <c r="D2057" s="1088"/>
      <c r="E2057" s="1261"/>
      <c r="F2057" s="1267"/>
    </row>
    <row r="2058" spans="1:6" s="1262" customFormat="1" ht="34.5">
      <c r="A2058" s="1097" t="s">
        <v>2844</v>
      </c>
      <c r="B2058" s="1269" t="s">
        <v>2675</v>
      </c>
      <c r="C2058" s="1187" t="s">
        <v>183</v>
      </c>
      <c r="D2058" s="1088">
        <v>1</v>
      </c>
      <c r="E2058" s="1261"/>
      <c r="F2058" s="1101">
        <f t="shared" ref="F2058" si="33">D2058*E2058</f>
        <v>0</v>
      </c>
    </row>
    <row r="2059" spans="1:6" s="1262" customFormat="1" ht="14.5">
      <c r="A2059" s="1097"/>
      <c r="B2059" s="1269"/>
      <c r="C2059" s="1270"/>
      <c r="D2059" s="1088"/>
      <c r="E2059" s="1261"/>
      <c r="F2059" s="1267"/>
    </row>
    <row r="2060" spans="1:6" s="1262" customFormat="1" ht="57.5">
      <c r="A2060" s="1097" t="s">
        <v>2845</v>
      </c>
      <c r="B2060" s="1269" t="s">
        <v>2677</v>
      </c>
      <c r="C2060" s="1187" t="s">
        <v>183</v>
      </c>
      <c r="D2060" s="1088">
        <v>1</v>
      </c>
      <c r="E2060" s="1261"/>
      <c r="F2060" s="1101">
        <f t="shared" ref="F2060" si="34">D2060*E2060</f>
        <v>0</v>
      </c>
    </row>
    <row r="2061" spans="1:6" s="1262" customFormat="1" ht="14.5">
      <c r="A2061" s="1097"/>
      <c r="B2061" s="1269"/>
      <c r="C2061" s="1270"/>
      <c r="D2061" s="1088"/>
      <c r="E2061" s="1261"/>
      <c r="F2061" s="1267"/>
    </row>
    <row r="2062" spans="1:6" s="1262" customFormat="1" ht="34.5">
      <c r="A2062" s="1097" t="s">
        <v>2846</v>
      </c>
      <c r="B2062" s="1269" t="s">
        <v>2679</v>
      </c>
      <c r="C2062" s="1187" t="s">
        <v>183</v>
      </c>
      <c r="D2062" s="1088">
        <v>1</v>
      </c>
      <c r="E2062" s="1261"/>
      <c r="F2062" s="1101">
        <f t="shared" ref="F2062" si="35">D2062*E2062</f>
        <v>0</v>
      </c>
    </row>
    <row r="2063" spans="1:6" s="1262" customFormat="1" ht="14.5">
      <c r="A2063" s="1097"/>
      <c r="B2063" s="1269"/>
      <c r="C2063" s="1270"/>
      <c r="D2063" s="1088"/>
      <c r="E2063" s="1261"/>
      <c r="F2063" s="1267"/>
    </row>
    <row r="2064" spans="1:6" s="1262" customFormat="1" ht="46">
      <c r="A2064" s="1097" t="s">
        <v>2847</v>
      </c>
      <c r="B2064" s="1269" t="s">
        <v>2681</v>
      </c>
      <c r="C2064" s="1270"/>
      <c r="D2064" s="1088"/>
      <c r="E2064" s="1261"/>
      <c r="F2064" s="1267"/>
    </row>
    <row r="2065" spans="1:6" s="1262" customFormat="1" ht="14.5">
      <c r="A2065" s="1097"/>
      <c r="B2065" s="1272" t="s">
        <v>2682</v>
      </c>
      <c r="C2065" s="1270" t="s">
        <v>2174</v>
      </c>
      <c r="D2065" s="1088">
        <v>2.5</v>
      </c>
      <c r="E2065" s="1261"/>
      <c r="F2065" s="1101">
        <f t="shared" ref="F2065:F2066" si="36">D2065*E2065</f>
        <v>0</v>
      </c>
    </row>
    <row r="2066" spans="1:6" s="1262" customFormat="1" ht="14.5">
      <c r="A2066" s="1097"/>
      <c r="B2066" s="1272" t="s">
        <v>2683</v>
      </c>
      <c r="C2066" s="1270" t="s">
        <v>2174</v>
      </c>
      <c r="D2066" s="1088">
        <v>2</v>
      </c>
      <c r="E2066" s="1261"/>
      <c r="F2066" s="1101">
        <f t="shared" si="36"/>
        <v>0</v>
      </c>
    </row>
    <row r="2067" spans="1:6" s="1262" customFormat="1" ht="14.5">
      <c r="A2067" s="1097"/>
      <c r="B2067" s="1273"/>
      <c r="C2067" s="1264"/>
      <c r="D2067" s="1088"/>
      <c r="E2067" s="1261"/>
      <c r="F2067" s="1267"/>
    </row>
    <row r="2068" spans="1:6" s="1262" customFormat="1" ht="23">
      <c r="A2068" s="1097" t="s">
        <v>2848</v>
      </c>
      <c r="B2068" s="1269" t="s">
        <v>2685</v>
      </c>
      <c r="C2068" s="1187" t="s">
        <v>183</v>
      </c>
      <c r="D2068" s="1088">
        <v>1</v>
      </c>
      <c r="E2068" s="1261"/>
      <c r="F2068" s="1101">
        <f t="shared" ref="F2068" si="37">D2068*E2068</f>
        <v>0</v>
      </c>
    </row>
    <row r="2069" spans="1:6" s="1262" customFormat="1" ht="14.5">
      <c r="A2069" s="1097"/>
      <c r="B2069" s="1269"/>
      <c r="C2069" s="1271"/>
      <c r="D2069" s="1088"/>
      <c r="E2069" s="1261"/>
      <c r="F2069" s="1267"/>
    </row>
    <row r="2070" spans="1:6" s="1262" customFormat="1" ht="23">
      <c r="A2070" s="1097" t="s">
        <v>2849</v>
      </c>
      <c r="B2070" s="1269" t="s">
        <v>2687</v>
      </c>
      <c r="C2070" s="1187" t="s">
        <v>183</v>
      </c>
      <c r="D2070" s="1088">
        <v>1</v>
      </c>
      <c r="E2070" s="1261"/>
      <c r="F2070" s="1101">
        <f t="shared" ref="F2070" si="38">D2070*E2070</f>
        <v>0</v>
      </c>
    </row>
    <row r="2071" spans="1:6" s="1262" customFormat="1" ht="14.5">
      <c r="A2071" s="1097"/>
      <c r="B2071" s="1273"/>
      <c r="C2071" s="1264"/>
      <c r="D2071" s="1088"/>
      <c r="E2071" s="1261"/>
      <c r="F2071" s="1267"/>
    </row>
    <row r="2072" spans="1:6" s="1262" customFormat="1" ht="46">
      <c r="A2072" s="1097" t="s">
        <v>2850</v>
      </c>
      <c r="B2072" s="1269" t="s">
        <v>2689</v>
      </c>
      <c r="C2072" s="1187" t="s">
        <v>183</v>
      </c>
      <c r="D2072" s="1088">
        <v>1</v>
      </c>
      <c r="E2072" s="1261"/>
      <c r="F2072" s="1101">
        <f t="shared" ref="F2072" si="39">D2072*E2072</f>
        <v>0</v>
      </c>
    </row>
    <row r="2073" spans="1:6" ht="13.5" customHeight="1">
      <c r="A2073" s="1097"/>
      <c r="B2073" s="1104"/>
      <c r="C2073" s="1099"/>
      <c r="D2073" s="1100"/>
      <c r="E2073" s="1101"/>
      <c r="F2073" s="1102"/>
    </row>
    <row r="2074" spans="1:6" s="1279" customFormat="1" ht="18" customHeight="1">
      <c r="A2074" s="1274" t="s">
        <v>2835</v>
      </c>
      <c r="B2074" s="1275" t="s">
        <v>2690</v>
      </c>
      <c r="C2074" s="1276"/>
      <c r="D2074" s="1276"/>
      <c r="E2074" s="1277"/>
      <c r="F2074" s="1278">
        <f>SUM(F2037:F2073)</f>
        <v>0</v>
      </c>
    </row>
    <row r="2075" spans="1:6" ht="13.5" customHeight="1">
      <c r="A2075" s="1097"/>
      <c r="B2075" s="1104"/>
      <c r="C2075" s="1099"/>
      <c r="D2075" s="1100"/>
      <c r="E2075" s="1101"/>
      <c r="F2075" s="1102"/>
    </row>
    <row r="2076" spans="1:6" ht="12.5">
      <c r="A2076" s="1090" t="s">
        <v>2851</v>
      </c>
      <c r="B2076" s="1091" t="s">
        <v>2692</v>
      </c>
      <c r="C2076" s="1092"/>
      <c r="D2076" s="1093"/>
      <c r="E2076" s="1094"/>
      <c r="F2076" s="1095"/>
    </row>
    <row r="2077" spans="1:6" ht="13.5" customHeight="1">
      <c r="A2077" s="1097"/>
      <c r="B2077" s="1104"/>
      <c r="C2077" s="1099"/>
      <c r="D2077" s="1100"/>
      <c r="E2077" s="1101"/>
      <c r="F2077" s="1102"/>
    </row>
    <row r="2078" spans="1:6" ht="13.5" customHeight="1">
      <c r="A2078" s="1097" t="s">
        <v>2852</v>
      </c>
      <c r="B2078" s="1280" t="s">
        <v>2853</v>
      </c>
      <c r="C2078" s="1260"/>
      <c r="E2078" s="1101"/>
      <c r="F2078" s="1102"/>
    </row>
    <row r="2079" spans="1:6" ht="13.5" customHeight="1">
      <c r="A2079" s="1097"/>
      <c r="B2079" s="1280" t="s">
        <v>2854</v>
      </c>
      <c r="C2079" s="1260"/>
      <c r="E2079" s="1101"/>
      <c r="F2079" s="1102"/>
    </row>
    <row r="2080" spans="1:6" ht="13.5" customHeight="1">
      <c r="A2080" s="1097"/>
      <c r="B2080" s="1280" t="s">
        <v>2855</v>
      </c>
      <c r="C2080" s="1260"/>
      <c r="E2080" s="1101"/>
      <c r="F2080" s="1102"/>
    </row>
    <row r="2081" spans="1:6" ht="13.5" customHeight="1">
      <c r="A2081" s="1097"/>
      <c r="B2081" s="1280" t="s">
        <v>2856</v>
      </c>
      <c r="C2081" s="1260"/>
      <c r="E2081" s="1101"/>
      <c r="F2081" s="1102"/>
    </row>
    <row r="2082" spans="1:6" ht="13.5" customHeight="1">
      <c r="A2082" s="1097"/>
      <c r="B2082" s="1280" t="s">
        <v>2857</v>
      </c>
      <c r="C2082" s="1260"/>
      <c r="E2082" s="1101"/>
      <c r="F2082" s="1102"/>
    </row>
    <row r="2083" spans="1:6" ht="13.5" customHeight="1">
      <c r="A2083" s="1097"/>
      <c r="B2083" s="1280" t="s">
        <v>2858</v>
      </c>
      <c r="C2083" s="1260"/>
      <c r="E2083" s="1101"/>
      <c r="F2083" s="1102"/>
    </row>
    <row r="2084" spans="1:6" ht="13.5" customHeight="1">
      <c r="A2084" s="1097"/>
      <c r="B2084" s="1280" t="s">
        <v>2859</v>
      </c>
      <c r="C2084" s="1260"/>
      <c r="E2084" s="1101"/>
      <c r="F2084" s="1102"/>
    </row>
    <row r="2085" spans="1:6" ht="13.5" customHeight="1">
      <c r="A2085" s="1097"/>
      <c r="B2085" s="1280" t="s">
        <v>2860</v>
      </c>
      <c r="C2085" s="1260"/>
      <c r="E2085" s="1101"/>
      <c r="F2085" s="1102"/>
    </row>
    <row r="2086" spans="1:6" ht="13.5" customHeight="1">
      <c r="A2086" s="1097"/>
      <c r="B2086" s="1280" t="s">
        <v>2861</v>
      </c>
      <c r="C2086" s="1260"/>
      <c r="E2086" s="1101"/>
      <c r="F2086" s="1102"/>
    </row>
    <row r="2087" spans="1:6" ht="13.5" customHeight="1">
      <c r="A2087" s="1097"/>
      <c r="B2087" s="1280" t="s">
        <v>2862</v>
      </c>
      <c r="C2087" s="1260"/>
      <c r="E2087" s="1101"/>
      <c r="F2087" s="1102"/>
    </row>
    <row r="2088" spans="1:6" ht="13.5" customHeight="1">
      <c r="A2088" s="1097"/>
      <c r="B2088" s="1280" t="s">
        <v>2863</v>
      </c>
      <c r="C2088" s="1260"/>
      <c r="E2088" s="1101"/>
      <c r="F2088" s="1102"/>
    </row>
    <row r="2089" spans="1:6" ht="13.5" customHeight="1">
      <c r="A2089" s="1097"/>
      <c r="B2089" s="1280" t="s">
        <v>2864</v>
      </c>
      <c r="C2089" s="1260"/>
      <c r="E2089" s="1101"/>
      <c r="F2089" s="1102"/>
    </row>
    <row r="2090" spans="1:6" ht="57.5">
      <c r="A2090" s="1097"/>
      <c r="B2090" s="1280" t="s">
        <v>2753</v>
      </c>
      <c r="C2090" s="1260"/>
      <c r="E2090" s="1101"/>
      <c r="F2090" s="1102"/>
    </row>
    <row r="2091" spans="1:6" ht="13.5" customHeight="1">
      <c r="A2091" s="1097"/>
      <c r="B2091" s="1299" t="s">
        <v>2865</v>
      </c>
      <c r="C2091" s="1260"/>
      <c r="E2091" s="1101"/>
      <c r="F2091" s="1102"/>
    </row>
    <row r="2092" spans="1:6" ht="13.5" customHeight="1">
      <c r="A2092" s="1097"/>
      <c r="B2092" s="1280" t="s">
        <v>2866</v>
      </c>
      <c r="C2092" s="1260"/>
      <c r="E2092" s="1101"/>
      <c r="F2092" s="1102"/>
    </row>
    <row r="2093" spans="1:6" ht="13.5" customHeight="1">
      <c r="A2093" s="1097"/>
      <c r="B2093" s="1280" t="s">
        <v>2867</v>
      </c>
      <c r="C2093" s="1260"/>
      <c r="E2093" s="1101"/>
      <c r="F2093" s="1102"/>
    </row>
    <row r="2094" spans="1:6" ht="13.5" customHeight="1">
      <c r="A2094" s="1097"/>
      <c r="B2094" s="1280" t="s">
        <v>2868</v>
      </c>
      <c r="C2094" s="1260"/>
      <c r="E2094" s="1101"/>
      <c r="F2094" s="1102"/>
    </row>
    <row r="2095" spans="1:6" ht="13.5" customHeight="1">
      <c r="A2095" s="1097"/>
      <c r="B2095" s="1280" t="s">
        <v>2869</v>
      </c>
      <c r="C2095" s="1260"/>
      <c r="E2095" s="1101"/>
      <c r="F2095" s="1102"/>
    </row>
    <row r="2096" spans="1:6" ht="13.5" customHeight="1">
      <c r="A2096" s="1097"/>
      <c r="B2096" s="1280" t="s">
        <v>2870</v>
      </c>
      <c r="C2096" s="1260"/>
      <c r="E2096" s="1101"/>
      <c r="F2096" s="1102"/>
    </row>
    <row r="2097" spans="1:12" ht="13.5" customHeight="1">
      <c r="A2097" s="1097"/>
      <c r="B2097" s="1280" t="s">
        <v>2871</v>
      </c>
      <c r="C2097" s="1260"/>
      <c r="E2097" s="1101"/>
      <c r="F2097" s="1102"/>
    </row>
    <row r="2098" spans="1:12" ht="13.5" customHeight="1">
      <c r="A2098" s="1097"/>
      <c r="B2098" s="1280" t="s">
        <v>2872</v>
      </c>
      <c r="C2098" s="1260"/>
      <c r="E2098" s="1101"/>
      <c r="F2098" s="1102"/>
    </row>
    <row r="2099" spans="1:12" ht="13.5" customHeight="1">
      <c r="A2099" s="1097"/>
      <c r="B2099" s="1280" t="s">
        <v>2873</v>
      </c>
      <c r="C2099" s="1260"/>
      <c r="E2099" s="1101"/>
      <c r="F2099" s="1102"/>
    </row>
    <row r="2100" spans="1:12" ht="13.5" customHeight="1">
      <c r="A2100" s="1097"/>
      <c r="B2100" s="1280" t="s">
        <v>2874</v>
      </c>
      <c r="C2100" s="1260"/>
      <c r="E2100" s="1101"/>
      <c r="F2100" s="1102"/>
    </row>
    <row r="2101" spans="1:12" ht="13.5" customHeight="1">
      <c r="A2101" s="1097"/>
      <c r="B2101" s="1280" t="s">
        <v>2875</v>
      </c>
      <c r="C2101" s="1260"/>
      <c r="E2101" s="1101"/>
      <c r="F2101" s="1102"/>
    </row>
    <row r="2102" spans="1:12" ht="13.5" customHeight="1">
      <c r="A2102" s="1097"/>
      <c r="B2102" s="1280" t="s">
        <v>2876</v>
      </c>
      <c r="C2102" s="1260"/>
      <c r="E2102" s="1101"/>
      <c r="F2102" s="1102"/>
    </row>
    <row r="2103" spans="1:12" ht="13.5" customHeight="1">
      <c r="A2103" s="1097"/>
      <c r="B2103" s="1280" t="s">
        <v>2877</v>
      </c>
      <c r="C2103" s="1260"/>
      <c r="E2103" s="1101"/>
      <c r="F2103" s="1102"/>
    </row>
    <row r="2104" spans="1:12" ht="13.5" customHeight="1">
      <c r="A2104" s="1097"/>
      <c r="B2104" s="1300" t="s">
        <v>2878</v>
      </c>
      <c r="C2104" s="1260" t="s">
        <v>183</v>
      </c>
      <c r="D2104" s="1088">
        <v>1</v>
      </c>
      <c r="E2104" s="1101"/>
      <c r="F2104" s="1101">
        <f t="shared" ref="F2104" si="40">D2104*E2104</f>
        <v>0</v>
      </c>
    </row>
    <row r="2105" spans="1:12" ht="13.5" customHeight="1">
      <c r="A2105" s="1097"/>
      <c r="B2105" s="1104"/>
      <c r="C2105" s="1099"/>
      <c r="D2105" s="1100"/>
      <c r="E2105" s="1101"/>
      <c r="F2105" s="1102"/>
    </row>
    <row r="2106" spans="1:12" ht="13.5" customHeight="1">
      <c r="A2106" s="1231" t="s">
        <v>2879</v>
      </c>
      <c r="B2106" s="1301" t="s">
        <v>2756</v>
      </c>
      <c r="C2106" s="1260" t="s">
        <v>5</v>
      </c>
      <c r="D2106" s="1088">
        <v>1</v>
      </c>
      <c r="E2106" s="1283"/>
      <c r="F2106" s="1101">
        <f t="shared" ref="F2106" si="41">D2106*E2106</f>
        <v>0</v>
      </c>
      <c r="G2106" s="1097"/>
      <c r="H2106" s="1103"/>
      <c r="I2106" s="1099"/>
      <c r="J2106" s="1100"/>
      <c r="K2106" s="1101"/>
      <c r="L2106" s="1101"/>
    </row>
    <row r="2107" spans="1:12" ht="13.5" customHeight="1">
      <c r="A2107" s="1231"/>
      <c r="B2107" s="1246"/>
      <c r="C2107" s="1260"/>
      <c r="E2107" s="1283"/>
      <c r="F2107" s="1284"/>
      <c r="G2107" s="1097"/>
      <c r="H2107" s="1105"/>
      <c r="I2107" s="1099"/>
      <c r="J2107" s="1100"/>
      <c r="K2107" s="1101"/>
      <c r="L2107" s="1101"/>
    </row>
    <row r="2108" spans="1:12" ht="27.75" customHeight="1">
      <c r="A2108" s="1231" t="s">
        <v>2880</v>
      </c>
      <c r="B2108" s="1137" t="s">
        <v>2758</v>
      </c>
      <c r="C2108" s="1260"/>
      <c r="E2108" s="1283"/>
      <c r="F2108" s="1284"/>
      <c r="G2108" s="1097"/>
      <c r="H2108" s="1106"/>
      <c r="I2108" s="1099"/>
      <c r="J2108" s="1100"/>
      <c r="K2108" s="1101"/>
      <c r="L2108" s="1101"/>
    </row>
    <row r="2109" spans="1:12" ht="13.5" customHeight="1">
      <c r="A2109" s="1231"/>
      <c r="B2109" s="1137" t="s">
        <v>2881</v>
      </c>
      <c r="C2109" s="1260" t="s">
        <v>1579</v>
      </c>
      <c r="D2109" s="1088">
        <v>5</v>
      </c>
      <c r="E2109" s="1283"/>
      <c r="F2109" s="1101">
        <f t="shared" ref="F2109" si="42">D2109*E2109</f>
        <v>0</v>
      </c>
      <c r="G2109" s="1097"/>
      <c r="H2109" s="1106"/>
      <c r="I2109" s="1099"/>
      <c r="J2109" s="1100"/>
      <c r="K2109" s="1101"/>
      <c r="L2109" s="1101"/>
    </row>
    <row r="2110" spans="1:12" ht="13.5" customHeight="1">
      <c r="A2110" s="1231"/>
      <c r="B2110" s="1137"/>
      <c r="C2110" s="1260"/>
      <c r="E2110" s="1283"/>
      <c r="F2110" s="1284"/>
      <c r="G2110" s="1097"/>
      <c r="H2110" s="1106"/>
      <c r="I2110" s="1099"/>
      <c r="J2110" s="1100"/>
      <c r="K2110" s="1101"/>
      <c r="L2110" s="1101"/>
    </row>
    <row r="2111" spans="1:12" ht="25.5" customHeight="1">
      <c r="A2111" s="1231" t="s">
        <v>2882</v>
      </c>
      <c r="B2111" s="1137" t="s">
        <v>2761</v>
      </c>
      <c r="C2111" s="1260" t="s">
        <v>5</v>
      </c>
      <c r="D2111" s="1088">
        <v>1</v>
      </c>
      <c r="E2111" s="1283"/>
      <c r="F2111" s="1101">
        <f t="shared" ref="F2111" si="43">D2111*E2111</f>
        <v>0</v>
      </c>
      <c r="G2111" s="1097"/>
      <c r="H2111" s="1106"/>
      <c r="I2111" s="1099"/>
      <c r="J2111" s="1100"/>
      <c r="K2111" s="1101"/>
      <c r="L2111" s="1101"/>
    </row>
    <row r="2112" spans="1:12" ht="13.5" customHeight="1">
      <c r="A2112" s="1231"/>
      <c r="B2112" s="1137"/>
      <c r="C2112" s="1260"/>
      <c r="E2112" s="1283"/>
      <c r="F2112" s="1284"/>
      <c r="G2112" s="1097"/>
      <c r="H2112" s="1106"/>
      <c r="I2112" s="1099"/>
      <c r="J2112" s="1100"/>
      <c r="K2112" s="1101"/>
      <c r="L2112" s="1101"/>
    </row>
    <row r="2113" spans="1:12" ht="13.5" customHeight="1">
      <c r="A2113" s="1231"/>
      <c r="B2113" s="1205" t="s">
        <v>2762</v>
      </c>
      <c r="C2113" s="1260"/>
      <c r="E2113" s="1283"/>
      <c r="F2113" s="1284"/>
      <c r="G2113" s="1097"/>
      <c r="H2113" s="1106"/>
      <c r="I2113" s="1099"/>
      <c r="J2113" s="1100"/>
      <c r="K2113" s="1101"/>
      <c r="L2113" s="1101"/>
    </row>
    <row r="2114" spans="1:12" ht="13.5" customHeight="1">
      <c r="A2114" s="1231" t="s">
        <v>2883</v>
      </c>
      <c r="B2114" s="1137" t="s">
        <v>2884</v>
      </c>
      <c r="C2114" s="1260" t="s">
        <v>5</v>
      </c>
      <c r="D2114" s="1088">
        <v>2</v>
      </c>
      <c r="E2114" s="1283"/>
      <c r="F2114" s="1101">
        <f t="shared" ref="F2114" si="44">D2114*E2114</f>
        <v>0</v>
      </c>
      <c r="G2114" s="1097"/>
      <c r="H2114" s="1106"/>
      <c r="I2114" s="1099"/>
      <c r="J2114" s="1100"/>
      <c r="K2114" s="1101"/>
      <c r="L2114" s="1101"/>
    </row>
    <row r="2115" spans="1:12" ht="13.5" customHeight="1">
      <c r="A2115" s="1231"/>
      <c r="B2115" s="1137"/>
      <c r="C2115" s="1260"/>
      <c r="E2115" s="1283"/>
      <c r="F2115" s="1284"/>
      <c r="G2115" s="1097"/>
      <c r="H2115" s="1106"/>
      <c r="I2115" s="1099"/>
      <c r="J2115" s="1100"/>
      <c r="K2115" s="1101"/>
      <c r="L2115" s="1101"/>
    </row>
    <row r="2116" spans="1:12" ht="13.5" customHeight="1">
      <c r="A2116" s="1231" t="s">
        <v>2885</v>
      </c>
      <c r="B2116" s="1137" t="s">
        <v>2766</v>
      </c>
      <c r="C2116" s="1260" t="s">
        <v>5</v>
      </c>
      <c r="D2116" s="1088">
        <v>1</v>
      </c>
      <c r="E2116" s="1283"/>
      <c r="F2116" s="1101">
        <f t="shared" ref="F2116" si="45">D2116*E2116</f>
        <v>0</v>
      </c>
      <c r="G2116" s="1097"/>
      <c r="H2116" s="1106"/>
      <c r="I2116" s="1099"/>
      <c r="J2116" s="1100"/>
      <c r="K2116" s="1101"/>
      <c r="L2116" s="1101"/>
    </row>
    <row r="2117" spans="1:12" ht="13.5" customHeight="1">
      <c r="A2117" s="1231"/>
      <c r="B2117" s="1137"/>
      <c r="C2117" s="1260"/>
      <c r="E2117" s="1283"/>
      <c r="F2117" s="1284"/>
      <c r="G2117" s="1097"/>
      <c r="H2117" s="1106"/>
      <c r="I2117" s="1099"/>
      <c r="J2117" s="1100"/>
      <c r="K2117" s="1101"/>
      <c r="L2117" s="1101"/>
    </row>
    <row r="2118" spans="1:12" ht="13.5" customHeight="1">
      <c r="A2118" s="1231" t="s">
        <v>2886</v>
      </c>
      <c r="B2118" s="1137" t="s">
        <v>2887</v>
      </c>
      <c r="C2118" s="1260" t="s">
        <v>5</v>
      </c>
      <c r="D2118" s="1088">
        <v>2</v>
      </c>
      <c r="E2118" s="1283"/>
      <c r="F2118" s="1101">
        <f t="shared" ref="F2118" si="46">D2118*E2118</f>
        <v>0</v>
      </c>
      <c r="G2118" s="1097"/>
      <c r="H2118" s="1106"/>
      <c r="I2118" s="1099"/>
      <c r="J2118" s="1100"/>
      <c r="K2118" s="1101"/>
      <c r="L2118" s="1101"/>
    </row>
    <row r="2119" spans="1:12" ht="13.5" customHeight="1">
      <c r="A2119" s="1231"/>
      <c r="B2119" s="1137"/>
      <c r="C2119" s="1260"/>
      <c r="E2119" s="1283"/>
      <c r="F2119" s="1284"/>
      <c r="G2119" s="1097"/>
      <c r="H2119" s="1106"/>
      <c r="I2119" s="1099"/>
      <c r="J2119" s="1100"/>
      <c r="K2119" s="1101"/>
      <c r="L2119" s="1101"/>
    </row>
    <row r="2120" spans="1:12" ht="13.5" customHeight="1">
      <c r="A2120" s="1231" t="s">
        <v>2888</v>
      </c>
      <c r="B2120" s="1137" t="s">
        <v>2889</v>
      </c>
      <c r="C2120" s="1260" t="s">
        <v>5</v>
      </c>
      <c r="D2120" s="1088">
        <v>1</v>
      </c>
      <c r="E2120" s="1283"/>
      <c r="F2120" s="1101">
        <f t="shared" ref="F2120" si="47">D2120*E2120</f>
        <v>0</v>
      </c>
      <c r="G2120" s="1097"/>
      <c r="H2120" s="1106"/>
      <c r="I2120" s="1099"/>
      <c r="J2120" s="1100"/>
      <c r="K2120" s="1101"/>
      <c r="L2120" s="1101"/>
    </row>
    <row r="2121" spans="1:12" ht="13.5" customHeight="1">
      <c r="A2121" s="1231"/>
      <c r="B2121" s="1137"/>
      <c r="C2121" s="1260"/>
      <c r="E2121" s="1283"/>
      <c r="F2121" s="1284"/>
      <c r="G2121" s="1097"/>
      <c r="H2121" s="1106"/>
      <c r="I2121" s="1099"/>
      <c r="J2121" s="1100"/>
      <c r="K2121" s="1101"/>
      <c r="L2121" s="1101"/>
    </row>
    <row r="2122" spans="1:12" ht="13.5" customHeight="1">
      <c r="A2122" s="1231" t="s">
        <v>2890</v>
      </c>
      <c r="B2122" s="1137" t="s">
        <v>2772</v>
      </c>
      <c r="C2122" s="1260" t="s">
        <v>5</v>
      </c>
      <c r="D2122" s="1088">
        <v>1</v>
      </c>
      <c r="E2122" s="1283"/>
      <c r="F2122" s="1101">
        <f t="shared" ref="F2122" si="48">D2122*E2122</f>
        <v>0</v>
      </c>
      <c r="G2122" s="1097"/>
      <c r="H2122" s="1106"/>
      <c r="I2122" s="1099"/>
      <c r="J2122" s="1100"/>
      <c r="K2122" s="1101"/>
      <c r="L2122" s="1101"/>
    </row>
    <row r="2123" spans="1:12" ht="13.5" customHeight="1">
      <c r="A2123" s="1231"/>
      <c r="B2123" s="1137"/>
      <c r="C2123" s="1260"/>
      <c r="E2123" s="1283"/>
      <c r="F2123" s="1284"/>
      <c r="G2123" s="1097"/>
      <c r="H2123" s="1106"/>
      <c r="I2123" s="1099"/>
      <c r="J2123" s="1100"/>
      <c r="K2123" s="1101"/>
      <c r="L2123" s="1101"/>
    </row>
    <row r="2124" spans="1:12" ht="17.25" customHeight="1">
      <c r="A2124" s="1231" t="s">
        <v>2891</v>
      </c>
      <c r="B2124" s="1137" t="s">
        <v>2774</v>
      </c>
      <c r="C2124" s="1260" t="s">
        <v>1579</v>
      </c>
      <c r="D2124" s="1088">
        <v>19.5</v>
      </c>
      <c r="E2124" s="1283"/>
      <c r="F2124" s="1101">
        <f t="shared" ref="F2124" si="49">D2124*E2124</f>
        <v>0</v>
      </c>
      <c r="G2124" s="1097"/>
      <c r="H2124" s="1106"/>
      <c r="I2124" s="1099"/>
      <c r="J2124" s="1100"/>
      <c r="K2124" s="1101"/>
      <c r="L2124" s="1101"/>
    </row>
    <row r="2125" spans="1:12" ht="13.5" customHeight="1">
      <c r="A2125" s="1231"/>
      <c r="B2125" s="1137"/>
      <c r="C2125" s="1260"/>
      <c r="E2125" s="1283"/>
      <c r="F2125" s="1284"/>
      <c r="G2125" s="1097"/>
      <c r="H2125" s="1106"/>
      <c r="I2125" s="1099"/>
      <c r="J2125" s="1100"/>
      <c r="K2125" s="1101"/>
      <c r="L2125" s="1101"/>
    </row>
    <row r="2126" spans="1:12" ht="13.5" customHeight="1">
      <c r="A2126" s="1231" t="s">
        <v>2892</v>
      </c>
      <c r="B2126" s="1137" t="s">
        <v>2776</v>
      </c>
      <c r="C2126" s="1260" t="s">
        <v>2777</v>
      </c>
      <c r="D2126" s="1088">
        <v>1</v>
      </c>
      <c r="E2126" s="1283"/>
      <c r="F2126" s="1101">
        <f t="shared" ref="F2126" si="50">D2126*E2126</f>
        <v>0</v>
      </c>
      <c r="G2126" s="1097"/>
      <c r="H2126" s="1106"/>
      <c r="I2126" s="1099"/>
      <c r="J2126" s="1100"/>
      <c r="K2126" s="1101"/>
      <c r="L2126" s="1101"/>
    </row>
    <row r="2127" spans="1:12" ht="13.5" customHeight="1">
      <c r="A2127" s="1231"/>
      <c r="B2127" s="1137"/>
      <c r="C2127" s="1260"/>
      <c r="E2127" s="1283"/>
      <c r="F2127" s="1284"/>
      <c r="G2127" s="1097"/>
      <c r="H2127" s="1106"/>
      <c r="I2127" s="1099"/>
      <c r="J2127" s="1100"/>
      <c r="K2127" s="1101"/>
      <c r="L2127" s="1101"/>
    </row>
    <row r="2128" spans="1:12" ht="13.5" customHeight="1">
      <c r="A2128" s="1231" t="s">
        <v>2893</v>
      </c>
      <c r="B2128" s="1137" t="s">
        <v>2779</v>
      </c>
      <c r="C2128" s="1260" t="s">
        <v>5</v>
      </c>
      <c r="D2128" s="1088">
        <v>1</v>
      </c>
      <c r="E2128" s="1283"/>
      <c r="F2128" s="1101">
        <f t="shared" ref="F2128" si="51">D2128*E2128</f>
        <v>0</v>
      </c>
      <c r="G2128" s="1097"/>
      <c r="H2128" s="1106"/>
      <c r="I2128" s="1099"/>
      <c r="J2128" s="1100"/>
      <c r="K2128" s="1101"/>
      <c r="L2128" s="1101"/>
    </row>
    <row r="2129" spans="1:12" ht="13.5" customHeight="1">
      <c r="A2129" s="1231"/>
      <c r="B2129" s="1137"/>
      <c r="C2129" s="1260"/>
      <c r="E2129" s="1283"/>
      <c r="F2129" s="1284"/>
      <c r="G2129" s="1097"/>
      <c r="H2129" s="1106"/>
      <c r="I2129" s="1099"/>
      <c r="J2129" s="1100"/>
      <c r="K2129" s="1101"/>
      <c r="L2129" s="1101"/>
    </row>
    <row r="2130" spans="1:12" ht="72" customHeight="1">
      <c r="A2130" s="1231" t="s">
        <v>2894</v>
      </c>
      <c r="B2130" s="1137" t="s">
        <v>2781</v>
      </c>
      <c r="C2130" s="1260" t="s">
        <v>2777</v>
      </c>
      <c r="D2130" s="1088">
        <v>1</v>
      </c>
      <c r="E2130" s="1283"/>
      <c r="F2130" s="1101">
        <f t="shared" ref="F2130" si="52">D2130*E2130</f>
        <v>0</v>
      </c>
      <c r="G2130" s="1097"/>
      <c r="H2130" s="1106"/>
      <c r="I2130" s="1099"/>
      <c r="J2130" s="1100"/>
      <c r="K2130" s="1101"/>
      <c r="L2130" s="1101"/>
    </row>
    <row r="2131" spans="1:12" ht="13.5" customHeight="1">
      <c r="A2131" s="1231"/>
      <c r="B2131" s="1137"/>
      <c r="C2131" s="1260"/>
      <c r="E2131" s="1283"/>
      <c r="F2131" s="1284"/>
      <c r="G2131" s="1097"/>
      <c r="H2131" s="1106"/>
      <c r="I2131" s="1099"/>
      <c r="J2131" s="1100"/>
      <c r="K2131" s="1101"/>
      <c r="L2131" s="1101"/>
    </row>
    <row r="2132" spans="1:12" ht="13.5" customHeight="1">
      <c r="A2132" s="1231" t="s">
        <v>2895</v>
      </c>
      <c r="B2132" s="1137" t="s">
        <v>2783</v>
      </c>
      <c r="C2132" s="1260" t="s">
        <v>5</v>
      </c>
      <c r="D2132" s="1088">
        <v>1</v>
      </c>
      <c r="E2132" s="1283"/>
      <c r="F2132" s="1101">
        <f t="shared" ref="F2132" si="53">D2132*E2132</f>
        <v>0</v>
      </c>
      <c r="G2132" s="1097"/>
      <c r="H2132" s="1106"/>
      <c r="I2132" s="1099"/>
      <c r="J2132" s="1100"/>
      <c r="K2132" s="1101"/>
      <c r="L2132" s="1101"/>
    </row>
    <row r="2133" spans="1:12" ht="13.5" customHeight="1">
      <c r="A2133" s="1231"/>
      <c r="B2133" s="1137"/>
      <c r="C2133" s="1260"/>
      <c r="E2133" s="1283"/>
      <c r="F2133" s="1284"/>
      <c r="G2133" s="1097"/>
      <c r="H2133" s="1106"/>
      <c r="I2133" s="1099"/>
      <c r="J2133" s="1100"/>
      <c r="K2133" s="1101"/>
      <c r="L2133" s="1101"/>
    </row>
    <row r="2134" spans="1:12" ht="13.5" customHeight="1">
      <c r="A2134" s="1231" t="s">
        <v>2896</v>
      </c>
      <c r="B2134" s="1137" t="s">
        <v>2766</v>
      </c>
      <c r="C2134" s="1260" t="s">
        <v>5</v>
      </c>
      <c r="D2134" s="1088">
        <v>1</v>
      </c>
      <c r="E2134" s="1283"/>
      <c r="F2134" s="1101">
        <f t="shared" ref="F2134" si="54">D2134*E2134</f>
        <v>0</v>
      </c>
      <c r="G2134" s="1097"/>
      <c r="H2134" s="1106"/>
      <c r="I2134" s="1099"/>
      <c r="J2134" s="1100"/>
      <c r="K2134" s="1101"/>
      <c r="L2134" s="1101"/>
    </row>
    <row r="2135" spans="1:12" ht="13.5" customHeight="1">
      <c r="A2135" s="1231"/>
      <c r="B2135" s="1137"/>
      <c r="C2135" s="1260"/>
      <c r="E2135" s="1283"/>
      <c r="F2135" s="1284"/>
      <c r="G2135" s="1097"/>
      <c r="H2135" s="1106"/>
      <c r="I2135" s="1099"/>
      <c r="J2135" s="1100"/>
      <c r="K2135" s="1101"/>
      <c r="L2135" s="1101"/>
    </row>
    <row r="2136" spans="1:12" ht="23">
      <c r="A2136" s="1231" t="s">
        <v>2897</v>
      </c>
      <c r="B2136" s="1137" t="s">
        <v>2687</v>
      </c>
      <c r="C2136" s="1260" t="s">
        <v>183</v>
      </c>
      <c r="D2136" s="1088">
        <v>1</v>
      </c>
      <c r="E2136" s="1283"/>
      <c r="F2136" s="1101">
        <f t="shared" ref="F2136" si="55">D2136*E2136</f>
        <v>0</v>
      </c>
      <c r="G2136" s="1097"/>
      <c r="H2136" s="1106"/>
      <c r="I2136" s="1099"/>
      <c r="J2136" s="1100"/>
      <c r="K2136" s="1101"/>
      <c r="L2136" s="1101"/>
    </row>
    <row r="2137" spans="1:12" ht="13.5" customHeight="1">
      <c r="A2137" s="1231"/>
      <c r="B2137" s="1137"/>
      <c r="C2137" s="1260"/>
      <c r="E2137" s="1283"/>
      <c r="F2137" s="1284"/>
      <c r="G2137" s="1097"/>
      <c r="H2137" s="1106"/>
      <c r="I2137" s="1099"/>
      <c r="J2137" s="1100"/>
      <c r="K2137" s="1101"/>
      <c r="L2137" s="1101"/>
    </row>
    <row r="2138" spans="1:12" ht="48.75" customHeight="1">
      <c r="A2138" s="1137" t="s">
        <v>2898</v>
      </c>
      <c r="B2138" s="1137" t="s">
        <v>2689</v>
      </c>
      <c r="C2138" s="1260" t="s">
        <v>183</v>
      </c>
      <c r="D2138" s="1088">
        <v>1</v>
      </c>
      <c r="E2138" s="1283"/>
      <c r="F2138" s="1101">
        <f t="shared" ref="F2138" si="56">D2138*E2138</f>
        <v>0</v>
      </c>
      <c r="G2138" s="1097"/>
      <c r="H2138" s="1106"/>
      <c r="I2138" s="1099"/>
      <c r="J2138" s="1100"/>
      <c r="K2138" s="1101"/>
      <c r="L2138" s="1101"/>
    </row>
    <row r="2139" spans="1:12" ht="14.5">
      <c r="A2139" s="1137"/>
      <c r="B2139" s="1137"/>
      <c r="C2139" s="1260"/>
      <c r="E2139" s="1283"/>
      <c r="F2139" s="1286"/>
      <c r="G2139" s="1097"/>
      <c r="H2139" s="1106"/>
      <c r="I2139" s="1099"/>
      <c r="J2139" s="1100"/>
      <c r="K2139" s="1101"/>
      <c r="L2139" s="1101"/>
    </row>
    <row r="2140" spans="1:12" ht="46">
      <c r="A2140" s="1137" t="s">
        <v>2899</v>
      </c>
      <c r="B2140" s="1137" t="s">
        <v>2788</v>
      </c>
      <c r="C2140" s="1285" t="s">
        <v>183</v>
      </c>
      <c r="D2140" s="1088">
        <v>1</v>
      </c>
      <c r="E2140" s="1283"/>
      <c r="F2140" s="1101">
        <f t="shared" ref="F2140" si="57">D2140*E2140</f>
        <v>0</v>
      </c>
      <c r="G2140" s="1097"/>
      <c r="H2140" s="1106"/>
      <c r="I2140" s="1099"/>
      <c r="J2140" s="1100"/>
      <c r="K2140" s="1101"/>
      <c r="L2140" s="1101"/>
    </row>
    <row r="2141" spans="1:12" ht="14.5">
      <c r="A2141" s="1137"/>
      <c r="B2141" s="1137"/>
      <c r="C2141" s="1260"/>
      <c r="E2141" s="1283"/>
      <c r="F2141" s="1286"/>
      <c r="G2141" s="1097"/>
      <c r="H2141" s="1106"/>
      <c r="I2141" s="1099"/>
      <c r="J2141" s="1100"/>
      <c r="K2141" s="1101"/>
      <c r="L2141" s="1101"/>
    </row>
    <row r="2142" spans="1:12" ht="46">
      <c r="A2142" s="1137" t="s">
        <v>2900</v>
      </c>
      <c r="B2142" s="1137" t="s">
        <v>2790</v>
      </c>
      <c r="C2142" s="1285" t="s">
        <v>183</v>
      </c>
      <c r="D2142" s="1088">
        <v>1</v>
      </c>
      <c r="E2142" s="1283"/>
      <c r="F2142" s="1101">
        <f t="shared" ref="F2142" si="58">D2142*E2142</f>
        <v>0</v>
      </c>
      <c r="G2142" s="1097"/>
      <c r="H2142" s="1106"/>
      <c r="I2142" s="1099"/>
      <c r="J2142" s="1100"/>
      <c r="K2142" s="1101"/>
      <c r="L2142" s="1101"/>
    </row>
    <row r="2143" spans="1:12" ht="13.5" customHeight="1">
      <c r="A2143" s="1231"/>
      <c r="B2143" s="1137"/>
      <c r="C2143" s="1260"/>
      <c r="E2143" s="1283"/>
      <c r="F2143" s="1286"/>
      <c r="G2143" s="1097"/>
      <c r="H2143" s="1106"/>
      <c r="I2143" s="1099"/>
      <c r="J2143" s="1100"/>
      <c r="K2143" s="1101"/>
      <c r="L2143" s="1101"/>
    </row>
    <row r="2144" spans="1:12" s="1076" customFormat="1" ht="16.5" customHeight="1">
      <c r="A2144" s="1287" t="s">
        <v>2851</v>
      </c>
      <c r="B2144" s="1288" t="s">
        <v>2791</v>
      </c>
      <c r="C2144" s="1289"/>
      <c r="D2144" s="1289"/>
      <c r="E2144" s="1290"/>
      <c r="F2144" s="1291">
        <f>SUM(F2100:F2143)</f>
        <v>0</v>
      </c>
    </row>
    <row r="2145" spans="1:12" ht="13.5" customHeight="1">
      <c r="A2145" s="1231"/>
      <c r="B2145" s="1137"/>
      <c r="C2145" s="1260"/>
      <c r="E2145" s="1283"/>
      <c r="F2145" s="1286"/>
      <c r="G2145" s="1097"/>
      <c r="H2145" s="1106"/>
      <c r="I2145" s="1099"/>
      <c r="J2145" s="1100"/>
      <c r="K2145" s="1101"/>
      <c r="L2145" s="1101"/>
    </row>
    <row r="2146" spans="1:12" ht="12.5">
      <c r="A2146" s="1090" t="s">
        <v>2901</v>
      </c>
      <c r="B2146" s="1205" t="s">
        <v>2793</v>
      </c>
      <c r="C2146" s="1092"/>
      <c r="D2146" s="1093"/>
      <c r="E2146" s="1094"/>
      <c r="F2146" s="1095"/>
    </row>
    <row r="2147" spans="1:12" ht="13.5" customHeight="1">
      <c r="A2147" s="1231"/>
      <c r="B2147" s="1137"/>
      <c r="C2147" s="1260"/>
      <c r="E2147" s="1283"/>
      <c r="F2147" s="1286"/>
      <c r="G2147" s="1097"/>
      <c r="H2147" s="1106"/>
      <c r="I2147" s="1099"/>
      <c r="J2147" s="1100"/>
      <c r="K2147" s="1101"/>
      <c r="L2147" s="1101"/>
    </row>
    <row r="2148" spans="1:12" ht="24" customHeight="1">
      <c r="A2148" s="1097" t="s">
        <v>2902</v>
      </c>
      <c r="B2148" s="1120" t="s">
        <v>2795</v>
      </c>
      <c r="C2148" s="1121"/>
      <c r="D2148" s="1100"/>
      <c r="E2148" s="1101"/>
      <c r="F2148" s="1101"/>
    </row>
    <row r="2149" spans="1:12" ht="13.5" customHeight="1">
      <c r="A2149" s="1097"/>
      <c r="B2149" s="1120"/>
      <c r="C2149" s="1121"/>
      <c r="D2149" s="1100"/>
      <c r="E2149" s="1101"/>
      <c r="F2149" s="1101"/>
    </row>
    <row r="2150" spans="1:12" ht="13.5" customHeight="1">
      <c r="A2150" s="1097"/>
      <c r="B2150" s="1122" t="s">
        <v>2796</v>
      </c>
      <c r="C2150" s="1123" t="s">
        <v>5</v>
      </c>
      <c r="D2150" s="1100">
        <v>3</v>
      </c>
      <c r="E2150" s="1101"/>
      <c r="F2150" s="1101"/>
    </row>
    <row r="2151" spans="1:12" ht="13.5" customHeight="1">
      <c r="A2151" s="1097"/>
      <c r="B2151" s="1122"/>
      <c r="C2151" s="1123"/>
      <c r="D2151" s="1100"/>
      <c r="E2151" s="1101"/>
      <c r="F2151" s="1101"/>
    </row>
    <row r="2152" spans="1:12" ht="13.5" customHeight="1">
      <c r="A2152" s="1097"/>
      <c r="B2152" s="1120" t="s">
        <v>2799</v>
      </c>
      <c r="C2152" s="1123"/>
      <c r="D2152" s="1100"/>
      <c r="E2152" s="1101"/>
      <c r="F2152" s="1101"/>
    </row>
    <row r="2153" spans="1:12">
      <c r="A2153" s="1097"/>
      <c r="B2153" s="1124" t="s">
        <v>2112</v>
      </c>
      <c r="C2153" s="1123" t="s">
        <v>5</v>
      </c>
      <c r="D2153" s="1100">
        <f>SUM(D2150:D2150)</f>
        <v>3</v>
      </c>
      <c r="E2153" s="1101"/>
      <c r="F2153" s="1101"/>
    </row>
    <row r="2154" spans="1:12" ht="23">
      <c r="A2154" s="1097"/>
      <c r="B2154" s="1124" t="s">
        <v>2113</v>
      </c>
      <c r="C2154" s="1123" t="s">
        <v>5</v>
      </c>
      <c r="D2154" s="1100">
        <f>SUM(D2150:D2150)</f>
        <v>3</v>
      </c>
      <c r="E2154" s="1101"/>
      <c r="F2154" s="1101"/>
    </row>
    <row r="2155" spans="1:12" ht="23">
      <c r="A2155" s="1097"/>
      <c r="B2155" s="1104" t="s">
        <v>2114</v>
      </c>
      <c r="C2155" s="1123" t="s">
        <v>5</v>
      </c>
      <c r="D2155" s="1100">
        <f>SUM(D2150:D2150)</f>
        <v>3</v>
      </c>
      <c r="E2155" s="1101"/>
      <c r="F2155" s="1101"/>
    </row>
    <row r="2156" spans="1:12" ht="13.5" customHeight="1">
      <c r="A2156" s="1097"/>
      <c r="B2156" s="1120" t="s">
        <v>2115</v>
      </c>
      <c r="C2156" s="1123" t="s">
        <v>183</v>
      </c>
      <c r="D2156" s="1100">
        <f>SUM(D2150:D2150)</f>
        <v>3</v>
      </c>
      <c r="E2156" s="1101"/>
      <c r="F2156" s="1101"/>
    </row>
    <row r="2157" spans="1:12" ht="13.5" customHeight="1">
      <c r="A2157" s="1097"/>
      <c r="B2157" s="1097" t="s">
        <v>2116</v>
      </c>
      <c r="C2157" s="1123" t="s">
        <v>5</v>
      </c>
      <c r="D2157" s="1100">
        <f>SUM(D2150:D2150)</f>
        <v>3</v>
      </c>
      <c r="E2157" s="1101"/>
      <c r="F2157" s="1101"/>
    </row>
    <row r="2158" spans="1:12" ht="13.5" customHeight="1">
      <c r="A2158" s="1097"/>
      <c r="B2158" s="1097" t="s">
        <v>2117</v>
      </c>
      <c r="C2158" s="1123" t="s">
        <v>5</v>
      </c>
      <c r="D2158" s="1100">
        <f>SUM(D2150:D2150)*2</f>
        <v>6</v>
      </c>
      <c r="E2158" s="1101"/>
      <c r="F2158" s="1101"/>
    </row>
    <row r="2159" spans="1:12" ht="13.5" customHeight="1">
      <c r="A2159" s="1097"/>
      <c r="B2159" s="1097"/>
      <c r="C2159" s="1123"/>
      <c r="D2159" s="1100"/>
      <c r="E2159" s="1101"/>
      <c r="F2159" s="1101"/>
    </row>
    <row r="2160" spans="1:12" ht="13.5" customHeight="1">
      <c r="A2160" s="1097"/>
      <c r="B2160" s="1097" t="s">
        <v>2903</v>
      </c>
      <c r="C2160" s="1123" t="s">
        <v>183</v>
      </c>
      <c r="D2160" s="1100">
        <f>SUM(D2150)</f>
        <v>3</v>
      </c>
      <c r="E2160" s="1101"/>
      <c r="F2160" s="1101">
        <f t="shared" ref="F2160" si="59">D2160*E2160</f>
        <v>0</v>
      </c>
    </row>
    <row r="2161" spans="1:12" ht="23">
      <c r="A2161" s="1097"/>
      <c r="B2161" s="1097" t="s">
        <v>2119</v>
      </c>
      <c r="C2161" s="1123"/>
      <c r="D2161" s="1100"/>
      <c r="E2161" s="1101"/>
      <c r="F2161" s="1101"/>
    </row>
    <row r="2162" spans="1:12" ht="14.5">
      <c r="A2162" s="1137"/>
      <c r="B2162" s="1137"/>
      <c r="C2162" s="1260"/>
      <c r="E2162" s="1283"/>
      <c r="F2162" s="1286"/>
      <c r="G2162" s="1097"/>
      <c r="H2162" s="1106"/>
      <c r="I2162" s="1099"/>
      <c r="J2162" s="1100"/>
      <c r="K2162" s="1101"/>
      <c r="L2162" s="1101"/>
    </row>
    <row r="2163" spans="1:12" s="1137" customFormat="1" ht="46.5" customHeight="1">
      <c r="A2163" s="1097" t="s">
        <v>2904</v>
      </c>
      <c r="B2163" s="1137" t="s">
        <v>2802</v>
      </c>
    </row>
    <row r="2164" spans="1:12" ht="13.5" customHeight="1">
      <c r="A2164" s="1097"/>
      <c r="B2164" s="1122" t="s">
        <v>2803</v>
      </c>
      <c r="C2164" s="1123" t="s">
        <v>5</v>
      </c>
      <c r="D2164" s="1100">
        <v>1</v>
      </c>
      <c r="E2164" s="1101"/>
      <c r="F2164" s="1101"/>
    </row>
    <row r="2165" spans="1:12" ht="13.5" customHeight="1">
      <c r="A2165" s="1097"/>
      <c r="B2165" s="1122"/>
      <c r="C2165" s="1123"/>
      <c r="D2165" s="1100"/>
      <c r="E2165" s="1101"/>
      <c r="F2165" s="1286"/>
    </row>
    <row r="2166" spans="1:12" ht="13.5" customHeight="1">
      <c r="A2166" s="1097"/>
      <c r="B2166" s="1120" t="s">
        <v>2111</v>
      </c>
      <c r="C2166" s="1123"/>
      <c r="D2166" s="1100"/>
      <c r="E2166" s="1101"/>
      <c r="F2166" s="1286"/>
    </row>
    <row r="2167" spans="1:12" ht="13.5" customHeight="1">
      <c r="A2167" s="1097"/>
      <c r="B2167" s="1124" t="s">
        <v>2112</v>
      </c>
      <c r="C2167" s="1123" t="s">
        <v>5</v>
      </c>
      <c r="D2167" s="1100">
        <f>SUM(D2164:D2164)</f>
        <v>1</v>
      </c>
      <c r="E2167" s="1101"/>
      <c r="F2167" s="1101"/>
    </row>
    <row r="2168" spans="1:12" ht="23">
      <c r="A2168" s="1097"/>
      <c r="B2168" s="1104" t="s">
        <v>2113</v>
      </c>
      <c r="C2168" s="1123" t="s">
        <v>5</v>
      </c>
      <c r="D2168" s="1100">
        <f>SUM(D2164:D2164)</f>
        <v>1</v>
      </c>
      <c r="E2168" s="1101"/>
      <c r="F2168" s="1101"/>
    </row>
    <row r="2169" spans="1:12" ht="23">
      <c r="A2169" s="1097"/>
      <c r="B2169" s="1104" t="s">
        <v>2114</v>
      </c>
      <c r="C2169" s="1123" t="s">
        <v>5</v>
      </c>
      <c r="D2169" s="1100">
        <f>SUM(D2164:D2164)</f>
        <v>1</v>
      </c>
      <c r="E2169" s="1101"/>
      <c r="F2169" s="1101"/>
    </row>
    <row r="2170" spans="1:12">
      <c r="A2170" s="1097"/>
      <c r="B2170" s="1120" t="s">
        <v>2115</v>
      </c>
      <c r="C2170" s="1123" t="s">
        <v>183</v>
      </c>
      <c r="D2170" s="1100">
        <f>SUM(D2164:D2164)</f>
        <v>1</v>
      </c>
      <c r="E2170" s="1101"/>
      <c r="F2170" s="1101"/>
    </row>
    <row r="2171" spans="1:12">
      <c r="A2171" s="1097"/>
      <c r="B2171" s="1097" t="s">
        <v>2117</v>
      </c>
      <c r="C2171" s="1123" t="s">
        <v>5</v>
      </c>
      <c r="D2171" s="1100">
        <f>SUM(D2164:D2164)*2</f>
        <v>2</v>
      </c>
      <c r="E2171" s="1101"/>
      <c r="F2171" s="1101"/>
    </row>
    <row r="2172" spans="1:12" ht="13.5" customHeight="1">
      <c r="A2172" s="1097"/>
      <c r="B2172" s="1097"/>
      <c r="C2172" s="1123"/>
      <c r="D2172" s="1100"/>
      <c r="E2172" s="1101"/>
      <c r="F2172" s="1286"/>
    </row>
    <row r="2173" spans="1:12" ht="13.5" customHeight="1">
      <c r="A2173" s="1097"/>
      <c r="B2173" s="1097" t="s">
        <v>2905</v>
      </c>
      <c r="C2173" s="1123" t="s">
        <v>183</v>
      </c>
      <c r="D2173" s="1100">
        <f>SUM(D2164)</f>
        <v>1</v>
      </c>
      <c r="E2173" s="1101"/>
      <c r="F2173" s="1101">
        <f t="shared" ref="F2173" si="60">D2173*E2173</f>
        <v>0</v>
      </c>
    </row>
    <row r="2174" spans="1:12" ht="24.75" customHeight="1">
      <c r="A2174" s="1097"/>
      <c r="B2174" s="1097" t="s">
        <v>2119</v>
      </c>
      <c r="C2174" s="1123"/>
      <c r="D2174" s="1100"/>
      <c r="E2174" s="1101"/>
      <c r="F2174" s="1101"/>
    </row>
    <row r="2175" spans="1:12" ht="13.5" customHeight="1">
      <c r="A2175" s="1231"/>
      <c r="B2175" s="1137"/>
      <c r="C2175" s="1260"/>
      <c r="E2175" s="1283"/>
      <c r="F2175" s="1286"/>
      <c r="G2175" s="1097"/>
      <c r="H2175" s="1106"/>
      <c r="I2175" s="1099"/>
      <c r="J2175" s="1100"/>
      <c r="K2175" s="1101"/>
      <c r="L2175" s="1101"/>
    </row>
    <row r="2176" spans="1:12" ht="23">
      <c r="A2176" s="1097" t="s">
        <v>2906</v>
      </c>
      <c r="B2176" s="1137" t="s">
        <v>2806</v>
      </c>
      <c r="D2176" s="1153"/>
      <c r="E2176" s="1283"/>
      <c r="F2176" s="1286"/>
      <c r="G2176" s="1097"/>
      <c r="H2176" s="1106"/>
      <c r="I2176" s="1099"/>
      <c r="J2176" s="1100"/>
      <c r="K2176" s="1101"/>
      <c r="L2176" s="1101"/>
    </row>
    <row r="2177" spans="1:12" ht="13.5" customHeight="1">
      <c r="A2177" s="1231"/>
      <c r="B2177" s="1097" t="s">
        <v>2807</v>
      </c>
      <c r="C2177" s="1088" t="s">
        <v>5</v>
      </c>
      <c r="D2177" s="1088">
        <v>1</v>
      </c>
      <c r="E2177" s="1283"/>
      <c r="F2177" s="1101">
        <f t="shared" ref="F2177:F2180" si="61">D2177*E2177</f>
        <v>0</v>
      </c>
      <c r="G2177" s="1097"/>
      <c r="H2177" s="1106"/>
      <c r="I2177" s="1099"/>
      <c r="J2177" s="1100"/>
      <c r="K2177" s="1101"/>
      <c r="L2177" s="1101"/>
    </row>
    <row r="2178" spans="1:12" ht="13.5" customHeight="1">
      <c r="A2178" s="1231"/>
      <c r="B2178" s="1122" t="s">
        <v>2168</v>
      </c>
      <c r="C2178" s="1088" t="s">
        <v>5</v>
      </c>
      <c r="D2178" s="1088">
        <v>1</v>
      </c>
      <c r="E2178" s="1283"/>
      <c r="F2178" s="1101">
        <f t="shared" si="61"/>
        <v>0</v>
      </c>
      <c r="G2178" s="1097"/>
      <c r="H2178" s="1106"/>
      <c r="I2178" s="1099"/>
      <c r="J2178" s="1100"/>
      <c r="K2178" s="1101"/>
      <c r="L2178" s="1101"/>
    </row>
    <row r="2179" spans="1:12" ht="13.5" customHeight="1">
      <c r="A2179" s="1231"/>
      <c r="B2179" s="1122" t="s">
        <v>2169</v>
      </c>
      <c r="C2179" s="1088" t="s">
        <v>5</v>
      </c>
      <c r="D2179" s="1088">
        <v>1</v>
      </c>
      <c r="E2179" s="1283"/>
      <c r="F2179" s="1101">
        <f t="shared" si="61"/>
        <v>0</v>
      </c>
      <c r="G2179" s="1097"/>
      <c r="H2179" s="1106"/>
      <c r="I2179" s="1099"/>
      <c r="J2179" s="1100"/>
      <c r="K2179" s="1101"/>
      <c r="L2179" s="1101"/>
    </row>
    <row r="2180" spans="1:12" ht="13.5" customHeight="1">
      <c r="A2180" s="1231"/>
      <c r="B2180" s="1122" t="s">
        <v>2170</v>
      </c>
      <c r="C2180" s="1088" t="s">
        <v>5</v>
      </c>
      <c r="D2180" s="1088">
        <v>1</v>
      </c>
      <c r="E2180" s="1283"/>
      <c r="F2180" s="1101">
        <f t="shared" si="61"/>
        <v>0</v>
      </c>
      <c r="G2180" s="1097"/>
      <c r="H2180" s="1106"/>
      <c r="I2180" s="1099"/>
      <c r="J2180" s="1100"/>
      <c r="K2180" s="1101"/>
      <c r="L2180" s="1101"/>
    </row>
    <row r="2181" spans="1:12" ht="13.5" customHeight="1">
      <c r="A2181" s="1231"/>
      <c r="B2181" s="1137"/>
      <c r="C2181" s="1260"/>
      <c r="E2181" s="1283"/>
      <c r="F2181" s="1286"/>
      <c r="G2181" s="1097"/>
      <c r="H2181" s="1106"/>
      <c r="I2181" s="1099"/>
      <c r="J2181" s="1100"/>
      <c r="K2181" s="1101"/>
      <c r="L2181" s="1101"/>
    </row>
    <row r="2182" spans="1:12" ht="23">
      <c r="A2182" s="1097" t="s">
        <v>2907</v>
      </c>
      <c r="B2182" s="1137" t="s">
        <v>2809</v>
      </c>
      <c r="C2182" s="1258"/>
      <c r="D2182" s="1093"/>
      <c r="E2182" s="1283"/>
      <c r="F2182" s="1286"/>
      <c r="G2182" s="1097"/>
      <c r="H2182" s="1106"/>
      <c r="I2182" s="1099"/>
      <c r="J2182" s="1100"/>
      <c r="K2182" s="1101"/>
      <c r="L2182" s="1101"/>
    </row>
    <row r="2183" spans="1:12" ht="13.5" customHeight="1">
      <c r="B2183" s="1138" t="s">
        <v>2810</v>
      </c>
      <c r="C2183" s="1258" t="s">
        <v>5</v>
      </c>
      <c r="D2183" s="1093">
        <v>3</v>
      </c>
      <c r="E2183" s="1283"/>
      <c r="F2183" s="1101">
        <f t="shared" ref="F2183:F2184" si="62">D2183*E2183</f>
        <v>0</v>
      </c>
      <c r="G2183" s="1097"/>
      <c r="H2183" s="1106"/>
      <c r="I2183" s="1099"/>
      <c r="J2183" s="1100"/>
      <c r="K2183" s="1101"/>
      <c r="L2183" s="1101"/>
    </row>
    <row r="2184" spans="1:12" ht="13.5" customHeight="1">
      <c r="B2184" s="1138" t="s">
        <v>2908</v>
      </c>
      <c r="C2184" s="1258" t="s">
        <v>5</v>
      </c>
      <c r="D2184" s="1093">
        <v>3</v>
      </c>
      <c r="E2184" s="1283"/>
      <c r="F2184" s="1101">
        <f t="shared" si="62"/>
        <v>0</v>
      </c>
      <c r="G2184" s="1097"/>
      <c r="H2184" s="1106"/>
      <c r="I2184" s="1099"/>
      <c r="J2184" s="1100"/>
      <c r="K2184" s="1101"/>
      <c r="L2184" s="1101"/>
    </row>
    <row r="2185" spans="1:12" ht="13.5" customHeight="1">
      <c r="B2185" s="1253"/>
      <c r="C2185" s="1258"/>
      <c r="D2185" s="1093"/>
      <c r="E2185" s="1283"/>
      <c r="F2185" s="1286"/>
      <c r="G2185" s="1097"/>
      <c r="H2185" s="1106"/>
      <c r="I2185" s="1099"/>
      <c r="J2185" s="1100"/>
      <c r="K2185" s="1101"/>
      <c r="L2185" s="1101"/>
    </row>
    <row r="2186" spans="1:12" ht="23">
      <c r="A2186" s="1097" t="s">
        <v>2909</v>
      </c>
      <c r="B2186" s="1137" t="s">
        <v>2812</v>
      </c>
      <c r="C2186" s="1258"/>
      <c r="D2186" s="1093"/>
      <c r="E2186" s="1283"/>
      <c r="F2186" s="1286"/>
      <c r="G2186" s="1097"/>
      <c r="H2186" s="1106"/>
      <c r="I2186" s="1099"/>
      <c r="J2186" s="1100"/>
      <c r="K2186" s="1101"/>
      <c r="L2186" s="1101"/>
    </row>
    <row r="2187" spans="1:12" ht="13.5" customHeight="1">
      <c r="B2187" s="1137" t="s">
        <v>2813</v>
      </c>
      <c r="C2187" s="1258"/>
      <c r="D2187" s="1093"/>
      <c r="E2187" s="1283"/>
      <c r="F2187" s="1286"/>
      <c r="G2187" s="1097"/>
      <c r="H2187" s="1106"/>
      <c r="I2187" s="1099"/>
      <c r="J2187" s="1100"/>
      <c r="K2187" s="1101"/>
      <c r="L2187" s="1101"/>
    </row>
    <row r="2188" spans="1:12" ht="13.5" customHeight="1">
      <c r="B2188" s="1138" t="s">
        <v>2810</v>
      </c>
      <c r="C2188" s="1258" t="s">
        <v>5</v>
      </c>
      <c r="D2188" s="1093">
        <v>2</v>
      </c>
      <c r="E2188" s="1283"/>
      <c r="F2188" s="1101">
        <f t="shared" ref="F2188" si="63">D2188*E2188</f>
        <v>0</v>
      </c>
      <c r="G2188" s="1097"/>
      <c r="H2188" s="1106"/>
      <c r="I2188" s="1099"/>
      <c r="J2188" s="1100"/>
      <c r="K2188" s="1101"/>
      <c r="L2188" s="1101"/>
    </row>
    <row r="2189" spans="1:12" ht="13.5" customHeight="1">
      <c r="B2189" s="1253"/>
      <c r="C2189" s="1258"/>
      <c r="D2189" s="1093"/>
      <c r="E2189" s="1283"/>
      <c r="F2189" s="1286"/>
      <c r="G2189" s="1097"/>
      <c r="H2189" s="1106"/>
      <c r="I2189" s="1099"/>
      <c r="J2189" s="1100"/>
      <c r="K2189" s="1101"/>
      <c r="L2189" s="1101"/>
    </row>
    <row r="2190" spans="1:12" ht="25.5" customHeight="1">
      <c r="A2190" s="1097" t="s">
        <v>2910</v>
      </c>
      <c r="B2190" s="1140" t="s">
        <v>2157</v>
      </c>
      <c r="C2190" s="1101"/>
      <c r="D2190" s="1101"/>
      <c r="E2190" s="1283"/>
      <c r="F2190" s="1286"/>
      <c r="G2190" s="1097"/>
      <c r="H2190" s="1106"/>
      <c r="I2190" s="1099"/>
      <c r="J2190" s="1100"/>
      <c r="K2190" s="1101"/>
      <c r="L2190" s="1101"/>
    </row>
    <row r="2191" spans="1:12" ht="13.5" customHeight="1">
      <c r="B2191" s="1138" t="s">
        <v>2144</v>
      </c>
      <c r="C2191" s="1123"/>
      <c r="D2191" s="1101"/>
      <c r="E2191" s="1283"/>
      <c r="F2191" s="1286"/>
      <c r="G2191" s="1097"/>
      <c r="H2191" s="1106"/>
      <c r="I2191" s="1099"/>
      <c r="J2191" s="1100"/>
      <c r="K2191" s="1101"/>
      <c r="L2191" s="1101"/>
    </row>
    <row r="2192" spans="1:12" ht="13.5" customHeight="1">
      <c r="B2192" s="1139" t="s">
        <v>2671</v>
      </c>
      <c r="C2192" s="1123" t="s">
        <v>5</v>
      </c>
      <c r="D2192" s="1100">
        <v>2</v>
      </c>
      <c r="E2192" s="1283"/>
      <c r="F2192" s="1101">
        <f t="shared" ref="F2192:F2193" si="64">D2192*E2192</f>
        <v>0</v>
      </c>
      <c r="G2192" s="1097"/>
      <c r="H2192" s="1106"/>
      <c r="I2192" s="1099"/>
      <c r="J2192" s="1100"/>
      <c r="K2192" s="1101"/>
      <c r="L2192" s="1101"/>
    </row>
    <row r="2193" spans="1:12" ht="13.5" customHeight="1">
      <c r="B2193" s="1139" t="s">
        <v>2147</v>
      </c>
      <c r="C2193" s="1123" t="s">
        <v>5</v>
      </c>
      <c r="D2193" s="1100">
        <v>1</v>
      </c>
      <c r="E2193" s="1283"/>
      <c r="F2193" s="1101">
        <f t="shared" si="64"/>
        <v>0</v>
      </c>
      <c r="G2193" s="1097"/>
      <c r="H2193" s="1106"/>
      <c r="I2193" s="1099"/>
      <c r="J2193" s="1100"/>
      <c r="K2193" s="1101"/>
      <c r="L2193" s="1101"/>
    </row>
    <row r="2194" spans="1:12" ht="13.5" customHeight="1">
      <c r="B2194" s="1253"/>
      <c r="C2194" s="1258"/>
      <c r="D2194" s="1093"/>
      <c r="E2194" s="1283"/>
      <c r="F2194" s="1286"/>
      <c r="G2194" s="1097"/>
      <c r="H2194" s="1106"/>
      <c r="I2194" s="1099"/>
      <c r="J2194" s="1100"/>
      <c r="K2194" s="1101"/>
      <c r="L2194" s="1101"/>
    </row>
    <row r="2195" spans="1:12" ht="14.5">
      <c r="A2195" s="1097" t="s">
        <v>2911</v>
      </c>
      <c r="B2195" s="1140" t="s">
        <v>2816</v>
      </c>
      <c r="C2195" s="1258"/>
      <c r="D2195" s="1093"/>
      <c r="E2195" s="1283"/>
      <c r="F2195" s="1286"/>
      <c r="G2195" s="1097"/>
      <c r="H2195" s="1106"/>
      <c r="I2195" s="1099"/>
      <c r="J2195" s="1100"/>
      <c r="K2195" s="1101"/>
      <c r="L2195" s="1101"/>
    </row>
    <row r="2196" spans="1:12" ht="13.5" customHeight="1">
      <c r="B2196" s="1157" t="s">
        <v>2817</v>
      </c>
      <c r="C2196" s="1258" t="s">
        <v>5</v>
      </c>
      <c r="D2196" s="1093">
        <v>2</v>
      </c>
      <c r="E2196" s="1283"/>
      <c r="F2196" s="1101">
        <f t="shared" ref="F2196" si="65">D2196*E2196</f>
        <v>0</v>
      </c>
      <c r="G2196" s="1097"/>
      <c r="H2196" s="1106"/>
      <c r="I2196" s="1099"/>
      <c r="J2196" s="1100"/>
      <c r="K2196" s="1101"/>
      <c r="L2196" s="1101"/>
    </row>
    <row r="2197" spans="1:12" ht="13.5" customHeight="1">
      <c r="B2197" s="1253"/>
      <c r="C2197" s="1258"/>
      <c r="D2197" s="1093"/>
      <c r="E2197" s="1283"/>
      <c r="F2197" s="1286"/>
      <c r="G2197" s="1097"/>
      <c r="H2197" s="1106"/>
      <c r="I2197" s="1099"/>
      <c r="J2197" s="1100"/>
      <c r="K2197" s="1101"/>
      <c r="L2197" s="1101"/>
    </row>
    <row r="2198" spans="1:12" ht="37.5">
      <c r="A2198" s="1097" t="s">
        <v>2912</v>
      </c>
      <c r="B2198" s="1292" t="s">
        <v>2190</v>
      </c>
      <c r="C2198" s="1258"/>
      <c r="D2198" s="1093"/>
      <c r="E2198" s="1283"/>
      <c r="F2198" s="1286"/>
      <c r="G2198" s="1097"/>
      <c r="H2198" s="1106"/>
      <c r="I2198" s="1099"/>
      <c r="J2198" s="1100"/>
      <c r="K2198" s="1101"/>
      <c r="L2198" s="1101"/>
    </row>
    <row r="2199" spans="1:12" ht="13.5" customHeight="1">
      <c r="B2199" s="1138" t="s">
        <v>2191</v>
      </c>
      <c r="C2199" s="1258" t="s">
        <v>5</v>
      </c>
      <c r="D2199" s="1093">
        <v>3</v>
      </c>
      <c r="E2199" s="1283"/>
      <c r="F2199" s="1101">
        <f t="shared" ref="F2199" si="66">D2199*E2199</f>
        <v>0</v>
      </c>
      <c r="G2199" s="1097"/>
      <c r="H2199" s="1106"/>
      <c r="I2199" s="1099"/>
      <c r="J2199" s="1100"/>
      <c r="K2199" s="1101"/>
      <c r="L2199" s="1101"/>
    </row>
    <row r="2200" spans="1:12" ht="13.5" customHeight="1">
      <c r="B2200" s="1253"/>
      <c r="C2200" s="1258"/>
      <c r="D2200" s="1093"/>
      <c r="E2200" s="1283"/>
      <c r="F2200" s="1286"/>
      <c r="G2200" s="1097"/>
      <c r="H2200" s="1106"/>
      <c r="I2200" s="1099"/>
      <c r="J2200" s="1100"/>
      <c r="K2200" s="1101"/>
      <c r="L2200" s="1101"/>
    </row>
    <row r="2201" spans="1:12" ht="23">
      <c r="A2201" s="1097" t="s">
        <v>2913</v>
      </c>
      <c r="B2201" s="1253" t="s">
        <v>2193</v>
      </c>
      <c r="C2201" s="1258"/>
      <c r="D2201" s="1093"/>
      <c r="E2201" s="1283"/>
      <c r="F2201" s="1286"/>
      <c r="G2201" s="1097"/>
      <c r="H2201" s="1106"/>
      <c r="I2201" s="1099"/>
      <c r="J2201" s="1100"/>
      <c r="K2201" s="1101"/>
      <c r="L2201" s="1101"/>
    </row>
    <row r="2202" spans="1:12" ht="13.5" customHeight="1">
      <c r="B2202" s="1138" t="s">
        <v>2820</v>
      </c>
      <c r="C2202" s="1258" t="s">
        <v>5</v>
      </c>
      <c r="D2202" s="1093">
        <v>3</v>
      </c>
      <c r="E2202" s="1283"/>
      <c r="F2202" s="1101">
        <f t="shared" ref="F2202" si="67">D2202*E2202</f>
        <v>0</v>
      </c>
      <c r="G2202" s="1097"/>
      <c r="H2202" s="1106"/>
      <c r="I2202" s="1099"/>
      <c r="J2202" s="1100"/>
      <c r="K2202" s="1101"/>
      <c r="L2202" s="1101"/>
    </row>
    <row r="2203" spans="1:12" ht="13.5" customHeight="1">
      <c r="A2203" s="1231"/>
      <c r="B2203" s="1137"/>
      <c r="C2203" s="1260"/>
      <c r="E2203" s="1283"/>
      <c r="F2203" s="1286"/>
      <c r="G2203" s="1097"/>
      <c r="H2203" s="1106"/>
      <c r="I2203" s="1099"/>
      <c r="J2203" s="1100"/>
      <c r="K2203" s="1101"/>
      <c r="L2203" s="1101"/>
    </row>
    <row r="2204" spans="1:12" ht="172.5">
      <c r="A2204" s="1097" t="s">
        <v>2914</v>
      </c>
      <c r="B2204" s="1137" t="s">
        <v>2915</v>
      </c>
      <c r="C2204" s="1099"/>
      <c r="D2204" s="1100"/>
      <c r="E2204" s="1101"/>
      <c r="F2204" s="1101"/>
    </row>
    <row r="2205" spans="1:12">
      <c r="A2205" s="1097"/>
      <c r="B2205" s="1137" t="s">
        <v>2824</v>
      </c>
      <c r="C2205" s="1099" t="s">
        <v>1579</v>
      </c>
      <c r="D2205" s="1100">
        <v>36</v>
      </c>
      <c r="E2205" s="1101"/>
      <c r="F2205" s="1101">
        <f t="shared" ref="F2205" si="68">D2205*E2205</f>
        <v>0</v>
      </c>
    </row>
    <row r="2206" spans="1:12" ht="13.5" customHeight="1">
      <c r="A2206" s="1097"/>
      <c r="B2206" s="1112"/>
      <c r="C2206" s="1099"/>
      <c r="D2206" s="1100"/>
      <c r="E2206" s="1101"/>
      <c r="F2206" s="1101"/>
    </row>
    <row r="2207" spans="1:12" ht="132" customHeight="1">
      <c r="A2207" s="1097" t="s">
        <v>2916</v>
      </c>
      <c r="B2207" s="1137" t="s">
        <v>2826</v>
      </c>
      <c r="C2207" s="1126"/>
      <c r="D2207" s="1100"/>
      <c r="E2207" s="1101"/>
      <c r="F2207" s="1101"/>
    </row>
    <row r="2208" spans="1:12" ht="13.5" customHeight="1">
      <c r="A2208" s="1097"/>
      <c r="B2208" s="1157" t="s">
        <v>2147</v>
      </c>
      <c r="C2208" s="1293" t="s">
        <v>1579</v>
      </c>
      <c r="D2208" s="1100">
        <v>36</v>
      </c>
      <c r="E2208" s="1101"/>
      <c r="F2208" s="1101">
        <f t="shared" ref="F2208" si="69">D2208*E2208</f>
        <v>0</v>
      </c>
    </row>
    <row r="2209" spans="1:12" ht="13.5" customHeight="1">
      <c r="A2209" s="1097"/>
      <c r="B2209" s="1112"/>
      <c r="C2209" s="1099"/>
      <c r="D2209" s="1100"/>
      <c r="E2209" s="1101"/>
      <c r="F2209" s="1101"/>
    </row>
    <row r="2210" spans="1:12" ht="57.5">
      <c r="A2210" s="1097" t="s">
        <v>2917</v>
      </c>
      <c r="B2210" s="1137" t="s">
        <v>2188</v>
      </c>
      <c r="C2210" s="1100"/>
      <c r="D2210" s="1294"/>
      <c r="E2210" s="1101"/>
      <c r="F2210" s="1101"/>
    </row>
    <row r="2211" spans="1:12" ht="13.5" customHeight="1">
      <c r="A2211" s="1097"/>
      <c r="B2211" s="1137"/>
      <c r="C2211" s="1100" t="s">
        <v>7</v>
      </c>
      <c r="D2211" s="1294">
        <v>30</v>
      </c>
      <c r="E2211" s="1101"/>
      <c r="F2211" s="1101">
        <f t="shared" ref="F2211" si="70">D2211*E2211</f>
        <v>0</v>
      </c>
    </row>
    <row r="2212" spans="1:12">
      <c r="A2212" s="1132"/>
      <c r="B2212" s="1104"/>
      <c r="C2212" s="1099"/>
      <c r="D2212" s="1100"/>
      <c r="E2212" s="1130"/>
      <c r="F2212" s="1101"/>
    </row>
    <row r="2213" spans="1:12" ht="34.5">
      <c r="A2213" s="1097" t="s">
        <v>2918</v>
      </c>
      <c r="B2213" s="1077" t="s">
        <v>2196</v>
      </c>
      <c r="C2213" s="1164"/>
      <c r="D2213" s="1164"/>
      <c r="E2213" s="1101"/>
      <c r="F2213" s="1101"/>
    </row>
    <row r="2214" spans="1:12">
      <c r="A2214" s="1165"/>
      <c r="B2214" s="1166"/>
      <c r="C2214" s="1088" t="s">
        <v>2155</v>
      </c>
      <c r="D2214" s="1088">
        <v>1</v>
      </c>
      <c r="E2214" s="1101"/>
      <c r="F2214" s="1101">
        <f t="shared" ref="F2214" si="71">D2214*E2214</f>
        <v>0</v>
      </c>
    </row>
    <row r="2215" spans="1:12">
      <c r="A2215" s="1097"/>
      <c r="C2215" s="1164"/>
      <c r="D2215" s="1164"/>
      <c r="E2215" s="1101"/>
      <c r="F2215" s="1101"/>
    </row>
    <row r="2216" spans="1:12" ht="29">
      <c r="A2216" s="1097" t="s">
        <v>2919</v>
      </c>
      <c r="B2216" s="1186" t="s">
        <v>2218</v>
      </c>
      <c r="C2216" s="1187"/>
      <c r="D2216" s="1188"/>
      <c r="E2216" s="1101"/>
      <c r="F2216" s="1101"/>
      <c r="J2216" s="1140"/>
      <c r="L2216" s="1189"/>
    </row>
    <row r="2217" spans="1:12" ht="14.5">
      <c r="A2217" s="1190"/>
      <c r="B2217" s="1191"/>
      <c r="C2217" s="1187" t="s">
        <v>183</v>
      </c>
      <c r="D2217" s="1188">
        <v>1</v>
      </c>
      <c r="E2217" s="1101"/>
      <c r="F2217" s="1101">
        <f t="shared" ref="F2217" si="72">D2217*E2217</f>
        <v>0</v>
      </c>
      <c r="J2217" s="1140"/>
      <c r="L2217" s="1189"/>
    </row>
    <row r="2218" spans="1:12" ht="14.5">
      <c r="A2218" s="1190"/>
      <c r="B2218" s="1191"/>
      <c r="C2218" s="1187"/>
      <c r="D2218" s="1188"/>
      <c r="E2218" s="1101"/>
      <c r="F2218" s="1101"/>
      <c r="J2218" s="1140"/>
      <c r="L2218" s="1189"/>
    </row>
    <row r="2219" spans="1:12" ht="14.5">
      <c r="A2219" s="1190"/>
      <c r="B2219" s="1191"/>
      <c r="C2219" s="1187"/>
      <c r="D2219" s="1188"/>
      <c r="E2219" s="1101"/>
      <c r="F2219" s="1101"/>
      <c r="J2219" s="1140"/>
      <c r="L2219" s="1189"/>
    </row>
    <row r="2220" spans="1:12" ht="46">
      <c r="A2220" s="1097" t="s">
        <v>2920</v>
      </c>
      <c r="B2220" s="1077" t="s">
        <v>2223</v>
      </c>
      <c r="D2220" s="1130"/>
      <c r="E2220" s="1101"/>
      <c r="F2220" s="1101"/>
      <c r="J2220" s="1192"/>
      <c r="L2220" s="1193"/>
    </row>
    <row r="2221" spans="1:12">
      <c r="A2221" s="1077"/>
      <c r="B2221" s="1194"/>
      <c r="C2221" s="1088" t="s">
        <v>2155</v>
      </c>
      <c r="D2221" s="1088">
        <v>1</v>
      </c>
      <c r="E2221" s="1101"/>
      <c r="F2221" s="1101">
        <f t="shared" ref="F2221" si="73">D2221*E2221</f>
        <v>0</v>
      </c>
      <c r="J2221" s="1192"/>
      <c r="L2221" s="1193"/>
    </row>
    <row r="2222" spans="1:12" ht="12.5">
      <c r="A2222" s="1195"/>
      <c r="B2222" s="1196"/>
      <c r="C2222" s="1185"/>
      <c r="D2222" s="1185"/>
      <c r="E2222" s="1101"/>
      <c r="F2222" s="1101"/>
      <c r="J2222" s="1197"/>
      <c r="L2222" s="1193"/>
    </row>
    <row r="2223" spans="1:12" ht="70.5" customHeight="1">
      <c r="A2223" s="1097" t="s">
        <v>2921</v>
      </c>
      <c r="B2223" s="1077" t="s">
        <v>2225</v>
      </c>
      <c r="C2223" s="1198"/>
      <c r="D2223" s="1198"/>
      <c r="E2223" s="1101"/>
      <c r="F2223" s="1101"/>
      <c r="J2223" s="1197"/>
      <c r="L2223" s="1193"/>
    </row>
    <row r="2224" spans="1:12">
      <c r="A2224" s="1077"/>
      <c r="B2224" s="1194"/>
      <c r="C2224" s="1088" t="s">
        <v>2155</v>
      </c>
      <c r="D2224" s="1088">
        <v>1</v>
      </c>
      <c r="E2224" s="1101"/>
      <c r="F2224" s="1101">
        <f t="shared" ref="F2224" si="74">D2224*E2224</f>
        <v>0</v>
      </c>
      <c r="J2224" s="1192"/>
      <c r="L2224" s="1193"/>
    </row>
    <row r="2225" spans="1:12" ht="13.5" customHeight="1">
      <c r="A2225" s="1132"/>
      <c r="B2225" s="1295"/>
      <c r="C2225" s="1099"/>
      <c r="D2225" s="1100"/>
      <c r="E2225" s="1101"/>
      <c r="F2225" s="1101"/>
    </row>
    <row r="2226" spans="1:12" ht="13.5" customHeight="1">
      <c r="A2226" s="1287" t="s">
        <v>2901</v>
      </c>
      <c r="B2226" s="1200" t="s">
        <v>2832</v>
      </c>
      <c r="C2226" s="1296"/>
      <c r="D2226" s="1297"/>
      <c r="E2226" s="1202"/>
      <c r="F2226" s="1203">
        <f>SUM(F2149:F2225)</f>
        <v>0</v>
      </c>
    </row>
    <row r="2227" spans="1:12" ht="13.5" customHeight="1">
      <c r="A2227" s="1132"/>
      <c r="B2227" s="1295"/>
      <c r="C2227" s="1099"/>
      <c r="D2227" s="1100"/>
      <c r="E2227" s="1101"/>
      <c r="F2227" s="1101"/>
    </row>
    <row r="2228" spans="1:12" ht="13.5" customHeight="1" thickBot="1">
      <c r="A2228" s="1132"/>
      <c r="B2228" s="1295"/>
      <c r="C2228" s="1099"/>
      <c r="D2228" s="1100"/>
      <c r="E2228" s="1101"/>
      <c r="F2228" s="1101"/>
    </row>
    <row r="2229" spans="1:12" ht="23.5" thickBot="1">
      <c r="A2229" s="1298" t="s">
        <v>1394</v>
      </c>
      <c r="B2229" s="1239" t="s">
        <v>2922</v>
      </c>
      <c r="C2229" s="1240"/>
      <c r="D2229" s="1240"/>
      <c r="E2229" s="1241"/>
      <c r="F2229" s="1242">
        <f>F2226+F2144+F2074</f>
        <v>0</v>
      </c>
    </row>
    <row r="2230" spans="1:12">
      <c r="A2230" s="1151"/>
      <c r="B2230" s="1219"/>
      <c r="C2230" s="1172"/>
      <c r="D2230" s="1221"/>
      <c r="E2230" s="1101"/>
      <c r="F2230" s="1101"/>
      <c r="J2230" s="1197"/>
      <c r="L2230" s="1193"/>
    </row>
    <row r="2231" spans="1:12">
      <c r="A2231" s="1151"/>
      <c r="B2231" s="1219"/>
      <c r="C2231" s="1172"/>
      <c r="D2231" s="1221"/>
      <c r="E2231" s="1101"/>
      <c r="F2231" s="1101"/>
      <c r="J2231" s="1197"/>
      <c r="L2231" s="1193"/>
    </row>
    <row r="2232" spans="1:12">
      <c r="A2232" s="1089" t="s">
        <v>1395</v>
      </c>
      <c r="B2232" s="1081" t="s">
        <v>2923</v>
      </c>
      <c r="C2232" s="1082"/>
      <c r="D2232" s="1082"/>
      <c r="E2232" s="1088"/>
      <c r="F2232" s="1088"/>
    </row>
    <row r="2233" spans="1:12">
      <c r="A2233" s="1080"/>
      <c r="B2233" s="1081"/>
      <c r="C2233" s="1082"/>
      <c r="D2233" s="1082"/>
      <c r="E2233" s="1088"/>
      <c r="F2233" s="1088"/>
    </row>
    <row r="2234" spans="1:12" ht="12.5">
      <c r="A2234" s="1090" t="s">
        <v>2924</v>
      </c>
      <c r="B2234" s="1091" t="s">
        <v>2656</v>
      </c>
      <c r="C2234" s="1092"/>
      <c r="D2234" s="1093"/>
      <c r="E2234" s="1094"/>
      <c r="F2234" s="1095"/>
    </row>
    <row r="2235" spans="1:12" ht="14.5">
      <c r="A2235" s="1090"/>
      <c r="B2235" s="1096"/>
      <c r="C2235" s="1092"/>
      <c r="D2235" s="1093"/>
      <c r="E2235" s="1094"/>
      <c r="F2235" s="1095"/>
    </row>
    <row r="2236" spans="1:12" ht="46">
      <c r="A2236" s="1097" t="s">
        <v>2925</v>
      </c>
      <c r="B2236" s="1259" t="s">
        <v>2658</v>
      </c>
      <c r="C2236" s="1260"/>
      <c r="E2236" s="1261"/>
      <c r="F2236" s="1262"/>
    </row>
    <row r="2237" spans="1:12" ht="15.5">
      <c r="A2237" s="1097"/>
      <c r="B2237" s="1259" t="s">
        <v>2659</v>
      </c>
      <c r="C2237" s="1260"/>
      <c r="E2237" s="1261"/>
      <c r="F2237" s="1262"/>
    </row>
    <row r="2238" spans="1:12" ht="15.5">
      <c r="A2238" s="1097"/>
      <c r="B2238" s="1259" t="s">
        <v>2660</v>
      </c>
      <c r="C2238" s="1260"/>
      <c r="E2238" s="1261"/>
      <c r="F2238" s="1262"/>
    </row>
    <row r="2239" spans="1:12" ht="14.5">
      <c r="A2239" s="1097"/>
      <c r="B2239" s="1263"/>
      <c r="C2239" s="1264" t="s">
        <v>183</v>
      </c>
      <c r="D2239" s="1088">
        <v>1</v>
      </c>
      <c r="E2239" s="1261"/>
      <c r="F2239" s="1101">
        <f t="shared" ref="F2239" si="75">D2239*E2239</f>
        <v>0</v>
      </c>
    </row>
    <row r="2240" spans="1:12" ht="13.5" customHeight="1">
      <c r="A2240" s="1097"/>
      <c r="B2240" s="1103"/>
      <c r="C2240" s="1099"/>
      <c r="D2240" s="1100"/>
      <c r="E2240" s="1101"/>
      <c r="F2240" s="1102"/>
    </row>
    <row r="2241" spans="1:6" ht="13.5" customHeight="1">
      <c r="A2241" s="1097" t="s">
        <v>2926</v>
      </c>
      <c r="B2241" s="1259" t="s">
        <v>2662</v>
      </c>
      <c r="C2241" s="1264" t="s">
        <v>183</v>
      </c>
      <c r="D2241" s="1088">
        <v>1</v>
      </c>
      <c r="E2241" s="1261"/>
      <c r="F2241" s="1101">
        <f t="shared" ref="F2241" si="76">D2241*E2241</f>
        <v>0</v>
      </c>
    </row>
    <row r="2242" spans="1:6" ht="13.5" customHeight="1">
      <c r="A2242" s="1097"/>
      <c r="B2242" s="1265"/>
      <c r="C2242" s="1266"/>
      <c r="E2242" s="1261"/>
      <c r="F2242" s="1267"/>
    </row>
    <row r="2243" spans="1:6" s="1262" customFormat="1" ht="23">
      <c r="A2243" s="1097" t="s">
        <v>2927</v>
      </c>
      <c r="B2243" s="1259" t="s">
        <v>2664</v>
      </c>
      <c r="C2243" s="1266"/>
      <c r="D2243" s="1088"/>
      <c r="E2243" s="1261"/>
      <c r="F2243" s="1267"/>
    </row>
    <row r="2244" spans="1:6" s="1262" customFormat="1" ht="14.5">
      <c r="A2244" s="1097"/>
      <c r="B2244" s="1265" t="s">
        <v>2665</v>
      </c>
      <c r="C2244" s="1266" t="s">
        <v>5</v>
      </c>
      <c r="D2244" s="1088">
        <v>1</v>
      </c>
      <c r="E2244" s="1261"/>
      <c r="F2244" s="1101">
        <f t="shared" ref="F2244" si="77">D2244*E2244</f>
        <v>0</v>
      </c>
    </row>
    <row r="2245" spans="1:6" ht="13.5" customHeight="1">
      <c r="A2245" s="1097"/>
      <c r="B2245" s="1104"/>
      <c r="C2245" s="1099"/>
      <c r="D2245" s="1100"/>
      <c r="E2245" s="1101"/>
      <c r="F2245" s="1102"/>
    </row>
    <row r="2246" spans="1:6" s="1262" customFormat="1" ht="14.5">
      <c r="A2246" s="1097" t="s">
        <v>2928</v>
      </c>
      <c r="B2246" s="1268" t="s">
        <v>2667</v>
      </c>
      <c r="C2246" s="1266"/>
      <c r="D2246" s="1088"/>
      <c r="E2246" s="1261"/>
      <c r="F2246" s="1267"/>
    </row>
    <row r="2247" spans="1:6" s="1262" customFormat="1" ht="14.5">
      <c r="A2247" s="1097"/>
      <c r="B2247" s="1265" t="s">
        <v>2668</v>
      </c>
      <c r="C2247" s="1266" t="s">
        <v>1579</v>
      </c>
      <c r="D2247" s="1088">
        <v>24</v>
      </c>
      <c r="E2247" s="1261"/>
      <c r="F2247" s="1101">
        <f t="shared" ref="F2247" si="78">D2247*E2247</f>
        <v>0</v>
      </c>
    </row>
    <row r="2248" spans="1:6" ht="12.5">
      <c r="A2248" s="1097"/>
      <c r="B2248" s="1104"/>
      <c r="C2248" s="1099"/>
      <c r="D2248" s="1100"/>
      <c r="E2248" s="1101"/>
      <c r="F2248" s="1102"/>
    </row>
    <row r="2249" spans="1:6" s="1262" customFormat="1" ht="29">
      <c r="A2249" s="1097" t="s">
        <v>2929</v>
      </c>
      <c r="B2249" s="1269" t="s">
        <v>2670</v>
      </c>
      <c r="C2249" s="1264"/>
      <c r="D2249" s="1088"/>
      <c r="E2249" s="1261"/>
      <c r="F2249" s="1267"/>
    </row>
    <row r="2250" spans="1:6" s="1262" customFormat="1" ht="14.5">
      <c r="A2250" s="1097"/>
      <c r="B2250" s="1186" t="s">
        <v>2671</v>
      </c>
      <c r="C2250" s="1266" t="s">
        <v>5</v>
      </c>
      <c r="D2250" s="1088">
        <v>10</v>
      </c>
      <c r="E2250" s="1261"/>
      <c r="F2250" s="1101">
        <f t="shared" ref="F2250" si="79">D2250*E2250</f>
        <v>0</v>
      </c>
    </row>
    <row r="2251" spans="1:6" s="1262" customFormat="1" ht="14.5">
      <c r="A2251" s="1097"/>
      <c r="B2251" s="1269"/>
      <c r="C2251" s="1270"/>
      <c r="D2251" s="1088"/>
      <c r="E2251" s="1261"/>
      <c r="F2251" s="1267"/>
    </row>
    <row r="2252" spans="1:6" s="1262" customFormat="1" ht="23">
      <c r="A2252" s="1097" t="s">
        <v>2930</v>
      </c>
      <c r="B2252" s="1269" t="s">
        <v>2673</v>
      </c>
      <c r="C2252" s="1270" t="s">
        <v>7</v>
      </c>
      <c r="D2252" s="1088">
        <v>30</v>
      </c>
      <c r="E2252" s="1261"/>
      <c r="F2252" s="1101">
        <f t="shared" ref="F2252" si="80">D2252*E2252</f>
        <v>0</v>
      </c>
    </row>
    <row r="2253" spans="1:6" s="1262" customFormat="1" ht="14.5">
      <c r="A2253" s="1097"/>
      <c r="B2253" s="1269"/>
      <c r="C2253" s="1271"/>
      <c r="D2253" s="1088"/>
      <c r="E2253" s="1261"/>
      <c r="F2253" s="1267"/>
    </row>
    <row r="2254" spans="1:6" s="1262" customFormat="1" ht="34.5">
      <c r="A2254" s="1097" t="s">
        <v>2931</v>
      </c>
      <c r="B2254" s="1269" t="s">
        <v>2675</v>
      </c>
      <c r="C2254" s="1187" t="s">
        <v>183</v>
      </c>
      <c r="D2254" s="1088">
        <v>1</v>
      </c>
      <c r="E2254" s="1261"/>
      <c r="F2254" s="1101">
        <f t="shared" ref="F2254" si="81">D2254*E2254</f>
        <v>0</v>
      </c>
    </row>
    <row r="2255" spans="1:6" s="1262" customFormat="1" ht="14.5">
      <c r="A2255" s="1097"/>
      <c r="B2255" s="1269"/>
      <c r="C2255" s="1270"/>
      <c r="D2255" s="1088"/>
      <c r="E2255" s="1261"/>
      <c r="F2255" s="1267"/>
    </row>
    <row r="2256" spans="1:6" s="1262" customFormat="1" ht="57.5">
      <c r="A2256" s="1097" t="s">
        <v>2932</v>
      </c>
      <c r="B2256" s="1269" t="s">
        <v>2677</v>
      </c>
      <c r="C2256" s="1187" t="s">
        <v>183</v>
      </c>
      <c r="D2256" s="1088">
        <v>1</v>
      </c>
      <c r="E2256" s="1261"/>
      <c r="F2256" s="1101">
        <f t="shared" ref="F2256" si="82">D2256*E2256</f>
        <v>0</v>
      </c>
    </row>
    <row r="2257" spans="1:6" s="1262" customFormat="1" ht="14.5">
      <c r="A2257" s="1097"/>
      <c r="B2257" s="1269"/>
      <c r="C2257" s="1270"/>
      <c r="D2257" s="1088"/>
      <c r="E2257" s="1261"/>
      <c r="F2257" s="1267"/>
    </row>
    <row r="2258" spans="1:6" s="1262" customFormat="1" ht="34.5">
      <c r="A2258" s="1097" t="s">
        <v>2933</v>
      </c>
      <c r="B2258" s="1269" t="s">
        <v>2679</v>
      </c>
      <c r="C2258" s="1187" t="s">
        <v>183</v>
      </c>
      <c r="D2258" s="1088">
        <v>1</v>
      </c>
      <c r="E2258" s="1261"/>
      <c r="F2258" s="1101">
        <f t="shared" ref="F2258" si="83">D2258*E2258</f>
        <v>0</v>
      </c>
    </row>
    <row r="2259" spans="1:6" s="1262" customFormat="1" ht="14.5">
      <c r="A2259" s="1097"/>
      <c r="B2259" s="1269"/>
      <c r="C2259" s="1270"/>
      <c r="D2259" s="1088"/>
      <c r="E2259" s="1261"/>
      <c r="F2259" s="1267"/>
    </row>
    <row r="2260" spans="1:6" s="1262" customFormat="1" ht="46">
      <c r="A2260" s="1097" t="s">
        <v>2934</v>
      </c>
      <c r="B2260" s="1269" t="s">
        <v>2681</v>
      </c>
      <c r="C2260" s="1270"/>
      <c r="D2260" s="1088"/>
      <c r="E2260" s="1261"/>
      <c r="F2260" s="1267"/>
    </row>
    <row r="2261" spans="1:6" s="1262" customFormat="1" ht="14.5">
      <c r="A2261" s="1097"/>
      <c r="B2261" s="1272" t="s">
        <v>2682</v>
      </c>
      <c r="C2261" s="1270" t="s">
        <v>2174</v>
      </c>
      <c r="D2261" s="1088">
        <v>2.5</v>
      </c>
      <c r="E2261" s="1261"/>
      <c r="F2261" s="1101">
        <f t="shared" ref="F2261:F2262" si="84">D2261*E2261</f>
        <v>0</v>
      </c>
    </row>
    <row r="2262" spans="1:6" s="1262" customFormat="1" ht="14.5">
      <c r="A2262" s="1097"/>
      <c r="B2262" s="1272" t="s">
        <v>2683</v>
      </c>
      <c r="C2262" s="1270" t="s">
        <v>2174</v>
      </c>
      <c r="D2262" s="1088">
        <v>2</v>
      </c>
      <c r="E2262" s="1261"/>
      <c r="F2262" s="1101">
        <f t="shared" si="84"/>
        <v>0</v>
      </c>
    </row>
    <row r="2263" spans="1:6" s="1262" customFormat="1" ht="14.5">
      <c r="A2263" s="1097"/>
      <c r="B2263" s="1273"/>
      <c r="C2263" s="1264"/>
      <c r="D2263" s="1088"/>
      <c r="E2263" s="1261"/>
      <c r="F2263" s="1267"/>
    </row>
    <row r="2264" spans="1:6" s="1262" customFormat="1" ht="23">
      <c r="A2264" s="1097" t="s">
        <v>2935</v>
      </c>
      <c r="B2264" s="1269" t="s">
        <v>2685</v>
      </c>
      <c r="C2264" s="1187" t="s">
        <v>183</v>
      </c>
      <c r="D2264" s="1088">
        <v>1</v>
      </c>
      <c r="E2264" s="1261"/>
      <c r="F2264" s="1101">
        <f t="shared" ref="F2264" si="85">D2264*E2264</f>
        <v>0</v>
      </c>
    </row>
    <row r="2265" spans="1:6" s="1262" customFormat="1" ht="14.5">
      <c r="A2265" s="1097"/>
      <c r="B2265" s="1269"/>
      <c r="C2265" s="1271"/>
      <c r="D2265" s="1088"/>
      <c r="E2265" s="1261"/>
      <c r="F2265" s="1267"/>
    </row>
    <row r="2266" spans="1:6" s="1262" customFormat="1" ht="23">
      <c r="A2266" s="1097" t="s">
        <v>2936</v>
      </c>
      <c r="B2266" s="1269" t="s">
        <v>2687</v>
      </c>
      <c r="C2266" s="1187" t="s">
        <v>183</v>
      </c>
      <c r="D2266" s="1088">
        <v>1</v>
      </c>
      <c r="E2266" s="1261"/>
      <c r="F2266" s="1101">
        <f t="shared" ref="F2266" si="86">D2266*E2266</f>
        <v>0</v>
      </c>
    </row>
    <row r="2267" spans="1:6" s="1262" customFormat="1" ht="14.5">
      <c r="A2267" s="1097"/>
      <c r="B2267" s="1273"/>
      <c r="C2267" s="1264"/>
      <c r="D2267" s="1088"/>
      <c r="E2267" s="1261"/>
      <c r="F2267" s="1267"/>
    </row>
    <row r="2268" spans="1:6" s="1262" customFormat="1" ht="46">
      <c r="A2268" s="1097" t="s">
        <v>2937</v>
      </c>
      <c r="B2268" s="1269" t="s">
        <v>2689</v>
      </c>
      <c r="C2268" s="1187" t="s">
        <v>183</v>
      </c>
      <c r="D2268" s="1088">
        <v>1</v>
      </c>
      <c r="E2268" s="1261"/>
      <c r="F2268" s="1101">
        <f t="shared" ref="F2268" si="87">D2268*E2268</f>
        <v>0</v>
      </c>
    </row>
    <row r="2269" spans="1:6" ht="13.5" customHeight="1">
      <c r="A2269" s="1097"/>
      <c r="B2269" s="1104"/>
      <c r="C2269" s="1099"/>
      <c r="D2269" s="1100"/>
      <c r="E2269" s="1101"/>
      <c r="F2269" s="1102"/>
    </row>
    <row r="2270" spans="1:6" s="1279" customFormat="1" ht="18" customHeight="1">
      <c r="A2270" s="1274" t="s">
        <v>2924</v>
      </c>
      <c r="B2270" s="1275" t="s">
        <v>2690</v>
      </c>
      <c r="C2270" s="1276"/>
      <c r="D2270" s="1276"/>
      <c r="E2270" s="1277"/>
      <c r="F2270" s="1278">
        <f>SUM(F2237:F2269)</f>
        <v>0</v>
      </c>
    </row>
    <row r="2271" spans="1:6" ht="13.5" customHeight="1">
      <c r="A2271" s="1097"/>
      <c r="B2271" s="1104"/>
      <c r="C2271" s="1099"/>
      <c r="D2271" s="1100"/>
      <c r="E2271" s="1101"/>
      <c r="F2271" s="1102"/>
    </row>
    <row r="2272" spans="1:6" ht="12.5">
      <c r="A2272" s="1090" t="s">
        <v>2938</v>
      </c>
      <c r="B2272" s="1091" t="s">
        <v>2692</v>
      </c>
      <c r="C2272" s="1092"/>
      <c r="D2272" s="1093"/>
      <c r="E2272" s="1094"/>
      <c r="F2272" s="1095"/>
    </row>
    <row r="2273" spans="1:6" ht="13.5" customHeight="1">
      <c r="A2273" s="1097"/>
      <c r="B2273" s="1104"/>
      <c r="C2273" s="1099"/>
      <c r="D2273" s="1100"/>
      <c r="E2273" s="1101"/>
      <c r="F2273" s="1102"/>
    </row>
    <row r="2274" spans="1:6" ht="13.5" customHeight="1">
      <c r="A2274" s="1097" t="s">
        <v>2939</v>
      </c>
      <c r="B2274" s="1253" t="s">
        <v>2694</v>
      </c>
      <c r="C2274" s="1260"/>
      <c r="E2274" s="1101"/>
      <c r="F2274" s="1102"/>
    </row>
    <row r="2275" spans="1:6" ht="13.5" customHeight="1">
      <c r="A2275" s="1097"/>
      <c r="B2275" s="1253" t="s">
        <v>2695</v>
      </c>
      <c r="C2275" s="1260"/>
      <c r="E2275" s="1101"/>
      <c r="F2275" s="1102"/>
    </row>
    <row r="2276" spans="1:6" ht="13.5" customHeight="1">
      <c r="A2276" s="1097"/>
      <c r="B2276" s="1253" t="s">
        <v>2696</v>
      </c>
      <c r="C2276" s="1260"/>
      <c r="E2276" s="1101"/>
      <c r="F2276" s="1102"/>
    </row>
    <row r="2277" spans="1:6" ht="13.5" customHeight="1">
      <c r="A2277" s="1097"/>
      <c r="B2277" s="1253" t="s">
        <v>2697</v>
      </c>
      <c r="C2277" s="1260"/>
      <c r="E2277" s="1101"/>
      <c r="F2277" s="1102"/>
    </row>
    <row r="2278" spans="1:6" ht="13.5" customHeight="1">
      <c r="A2278" s="1097"/>
      <c r="B2278" s="1253" t="s">
        <v>2698</v>
      </c>
      <c r="C2278" s="1260"/>
      <c r="E2278" s="1101"/>
      <c r="F2278" s="1102"/>
    </row>
    <row r="2279" spans="1:6" ht="13.5" customHeight="1">
      <c r="A2279" s="1097"/>
      <c r="B2279" s="1253" t="s">
        <v>2699</v>
      </c>
      <c r="C2279" s="1260"/>
      <c r="E2279" s="1101"/>
      <c r="F2279" s="1102"/>
    </row>
    <row r="2280" spans="1:6" ht="13.5" customHeight="1">
      <c r="A2280" s="1097"/>
      <c r="B2280" s="1253" t="s">
        <v>2700</v>
      </c>
      <c r="C2280" s="1260"/>
      <c r="E2280" s="1101"/>
      <c r="F2280" s="1102"/>
    </row>
    <row r="2281" spans="1:6" ht="13.5" customHeight="1">
      <c r="A2281" s="1097"/>
      <c r="B2281" s="1253" t="s">
        <v>2701</v>
      </c>
      <c r="C2281" s="1260"/>
      <c r="E2281" s="1101"/>
      <c r="F2281" s="1102"/>
    </row>
    <row r="2282" spans="1:6" ht="13.5" customHeight="1">
      <c r="A2282" s="1097"/>
      <c r="B2282" s="1253" t="s">
        <v>2702</v>
      </c>
      <c r="C2282" s="1260"/>
      <c r="E2282" s="1101"/>
      <c r="F2282" s="1102"/>
    </row>
    <row r="2283" spans="1:6" ht="13.5" customHeight="1">
      <c r="A2283" s="1097"/>
      <c r="B2283" s="1253" t="s">
        <v>2703</v>
      </c>
      <c r="C2283" s="1260"/>
      <c r="E2283" s="1101"/>
      <c r="F2283" s="1102"/>
    </row>
    <row r="2284" spans="1:6" ht="13.5" customHeight="1">
      <c r="A2284" s="1097"/>
      <c r="B2284" s="1253" t="s">
        <v>2704</v>
      </c>
      <c r="C2284" s="1260"/>
      <c r="E2284" s="1101"/>
      <c r="F2284" s="1102"/>
    </row>
    <row r="2285" spans="1:6" ht="13.5" customHeight="1">
      <c r="A2285" s="1097"/>
      <c r="B2285" s="1253" t="s">
        <v>2705</v>
      </c>
      <c r="C2285" s="1260"/>
      <c r="E2285" s="1101"/>
      <c r="F2285" s="1102"/>
    </row>
    <row r="2286" spans="1:6" ht="13.5" customHeight="1">
      <c r="A2286" s="1097"/>
      <c r="B2286" s="1253" t="s">
        <v>2706</v>
      </c>
      <c r="C2286" s="1260"/>
      <c r="E2286" s="1101"/>
      <c r="F2286" s="1102"/>
    </row>
    <row r="2287" spans="1:6" ht="13.5" customHeight="1">
      <c r="A2287" s="1097"/>
      <c r="B2287" s="1253" t="s">
        <v>2707</v>
      </c>
      <c r="C2287" s="1260"/>
      <c r="E2287" s="1101"/>
      <c r="F2287" s="1102"/>
    </row>
    <row r="2288" spans="1:6" ht="13.5" customHeight="1">
      <c r="A2288" s="1097"/>
      <c r="B2288" s="1253" t="s">
        <v>2708</v>
      </c>
      <c r="C2288" s="1260"/>
      <c r="E2288" s="1101"/>
      <c r="F2288" s="1102"/>
    </row>
    <row r="2289" spans="1:6" ht="13.5" customHeight="1">
      <c r="A2289" s="1097"/>
      <c r="B2289" s="1253" t="s">
        <v>2709</v>
      </c>
      <c r="C2289" s="1260"/>
      <c r="E2289" s="1101"/>
      <c r="F2289" s="1102"/>
    </row>
    <row r="2290" spans="1:6" ht="13.5" customHeight="1">
      <c r="A2290" s="1097"/>
      <c r="B2290" s="1253" t="s">
        <v>2710</v>
      </c>
      <c r="C2290" s="1260"/>
      <c r="E2290" s="1101"/>
      <c r="F2290" s="1102"/>
    </row>
    <row r="2291" spans="1:6" ht="13.5" customHeight="1">
      <c r="A2291" s="1097"/>
      <c r="B2291" s="1253" t="s">
        <v>2711</v>
      </c>
      <c r="C2291" s="1260"/>
      <c r="E2291" s="1101"/>
      <c r="F2291" s="1102"/>
    </row>
    <row r="2292" spans="1:6" ht="13.5" customHeight="1">
      <c r="A2292" s="1097"/>
      <c r="B2292" s="1253" t="s">
        <v>2704</v>
      </c>
      <c r="C2292" s="1260"/>
      <c r="E2292" s="1101"/>
      <c r="F2292" s="1102"/>
    </row>
    <row r="2293" spans="1:6" ht="13.5" customHeight="1">
      <c r="A2293" s="1097"/>
      <c r="B2293" s="1253" t="s">
        <v>2705</v>
      </c>
      <c r="C2293" s="1260"/>
      <c r="E2293" s="1101"/>
      <c r="F2293" s="1102"/>
    </row>
    <row r="2294" spans="1:6" ht="13.5" customHeight="1">
      <c r="A2294" s="1097"/>
      <c r="B2294" s="1253" t="s">
        <v>2706</v>
      </c>
      <c r="C2294" s="1260"/>
      <c r="E2294" s="1101"/>
      <c r="F2294" s="1102"/>
    </row>
    <row r="2295" spans="1:6" ht="13.5" customHeight="1">
      <c r="A2295" s="1097"/>
      <c r="B2295" s="1253" t="s">
        <v>2712</v>
      </c>
      <c r="C2295" s="1260"/>
      <c r="E2295" s="1101"/>
      <c r="F2295" s="1102"/>
    </row>
    <row r="2296" spans="1:6" ht="13.5" customHeight="1">
      <c r="A2296" s="1097"/>
      <c r="B2296" s="1253" t="s">
        <v>2713</v>
      </c>
      <c r="C2296" s="1260"/>
      <c r="E2296" s="1101"/>
      <c r="F2296" s="1102"/>
    </row>
    <row r="2297" spans="1:6" ht="13.5" customHeight="1">
      <c r="A2297" s="1097"/>
      <c r="B2297" s="1253" t="s">
        <v>2714</v>
      </c>
      <c r="C2297" s="1260"/>
      <c r="E2297" s="1101"/>
      <c r="F2297" s="1102"/>
    </row>
    <row r="2298" spans="1:6" ht="13.5" customHeight="1">
      <c r="A2298" s="1097"/>
      <c r="B2298" s="1253" t="s">
        <v>2715</v>
      </c>
      <c r="C2298" s="1260"/>
      <c r="E2298" s="1101"/>
      <c r="F2298" s="1102"/>
    </row>
    <row r="2299" spans="1:6" ht="13.5" customHeight="1">
      <c r="A2299" s="1097"/>
      <c r="B2299" s="1253" t="s">
        <v>2716</v>
      </c>
      <c r="C2299" s="1260"/>
      <c r="E2299" s="1101"/>
      <c r="F2299" s="1102"/>
    </row>
    <row r="2300" spans="1:6" ht="13.5" customHeight="1">
      <c r="A2300" s="1097"/>
      <c r="B2300" s="1253" t="s">
        <v>2717</v>
      </c>
      <c r="C2300" s="1260"/>
      <c r="E2300" s="1101"/>
      <c r="F2300" s="1102"/>
    </row>
    <row r="2301" spans="1:6" ht="13.5" customHeight="1">
      <c r="A2301" s="1097"/>
      <c r="B2301" s="1253" t="s">
        <v>2718</v>
      </c>
      <c r="C2301" s="1260"/>
      <c r="E2301" s="1101"/>
      <c r="F2301" s="1102"/>
    </row>
    <row r="2302" spans="1:6" ht="13.5" customHeight="1">
      <c r="A2302" s="1097"/>
      <c r="B2302" s="1253" t="s">
        <v>2719</v>
      </c>
      <c r="C2302" s="1260"/>
      <c r="E2302" s="1101"/>
      <c r="F2302" s="1102"/>
    </row>
    <row r="2303" spans="1:6" ht="13.5" customHeight="1">
      <c r="A2303" s="1097"/>
      <c r="B2303" s="1253" t="s">
        <v>2720</v>
      </c>
      <c r="C2303" s="1260"/>
      <c r="E2303" s="1101"/>
      <c r="F2303" s="1102"/>
    </row>
    <row r="2304" spans="1:6" ht="13.5" customHeight="1">
      <c r="A2304" s="1097"/>
      <c r="B2304" s="1253" t="s">
        <v>2721</v>
      </c>
      <c r="C2304" s="1260"/>
      <c r="E2304" s="1101"/>
      <c r="F2304" s="1102"/>
    </row>
    <row r="2305" spans="1:6" ht="13.5" customHeight="1">
      <c r="A2305" s="1097"/>
      <c r="B2305" s="1253" t="s">
        <v>2722</v>
      </c>
      <c r="C2305" s="1260"/>
      <c r="E2305" s="1101"/>
      <c r="F2305" s="1102"/>
    </row>
    <row r="2306" spans="1:6" ht="13.5" customHeight="1">
      <c r="A2306" s="1097"/>
      <c r="B2306" s="1253" t="s">
        <v>2723</v>
      </c>
      <c r="C2306" s="1260"/>
      <c r="E2306" s="1101"/>
      <c r="F2306" s="1102"/>
    </row>
    <row r="2307" spans="1:6" ht="13.5" customHeight="1">
      <c r="A2307" s="1097"/>
      <c r="B2307" s="1253" t="s">
        <v>2724</v>
      </c>
      <c r="C2307" s="1260"/>
      <c r="E2307" s="1101"/>
      <c r="F2307" s="1102"/>
    </row>
    <row r="2308" spans="1:6" ht="12.5">
      <c r="A2308" s="1097"/>
      <c r="B2308" s="1253" t="s">
        <v>2725</v>
      </c>
      <c r="C2308" s="1260"/>
      <c r="E2308" s="1101"/>
      <c r="F2308" s="1102"/>
    </row>
    <row r="2309" spans="1:6" ht="12.5">
      <c r="A2309" s="1097"/>
      <c r="B2309" s="1253" t="s">
        <v>2726</v>
      </c>
      <c r="C2309" s="1260"/>
      <c r="E2309" s="1101"/>
      <c r="F2309" s="1102"/>
    </row>
    <row r="2310" spans="1:6" ht="12.5">
      <c r="A2310" s="1097"/>
      <c r="B2310" s="1253" t="s">
        <v>2727</v>
      </c>
      <c r="C2310" s="1260"/>
      <c r="E2310" s="1101"/>
      <c r="F2310" s="1102"/>
    </row>
    <row r="2311" spans="1:6" ht="12.5">
      <c r="A2311" s="1097"/>
      <c r="B2311" s="1253" t="s">
        <v>2728</v>
      </c>
      <c r="C2311" s="1260"/>
      <c r="E2311" s="1101"/>
      <c r="F2311" s="1102"/>
    </row>
    <row r="2312" spans="1:6" ht="12.5">
      <c r="A2312" s="1097"/>
      <c r="B2312" s="1253" t="s">
        <v>2729</v>
      </c>
      <c r="C2312" s="1260"/>
      <c r="E2312" s="1101"/>
      <c r="F2312" s="1102"/>
    </row>
    <row r="2313" spans="1:6" ht="12.5">
      <c r="A2313" s="1097"/>
      <c r="B2313" s="1253" t="s">
        <v>2730</v>
      </c>
      <c r="C2313" s="1260"/>
      <c r="E2313" s="1101"/>
      <c r="F2313" s="1102"/>
    </row>
    <row r="2314" spans="1:6" ht="12.5">
      <c r="A2314" s="1097"/>
      <c r="B2314" s="1253" t="s">
        <v>2731</v>
      </c>
      <c r="C2314" s="1260"/>
      <c r="E2314" s="1101"/>
      <c r="F2314" s="1102"/>
    </row>
    <row r="2315" spans="1:6" ht="12.5">
      <c r="A2315" s="1097"/>
      <c r="B2315" s="1253" t="s">
        <v>2732</v>
      </c>
      <c r="C2315" s="1260"/>
      <c r="E2315" s="1101"/>
      <c r="F2315" s="1102"/>
    </row>
    <row r="2316" spans="1:6" ht="12.5">
      <c r="A2316" s="1097"/>
      <c r="B2316" s="1253" t="s">
        <v>2733</v>
      </c>
      <c r="C2316" s="1260"/>
      <c r="E2316" s="1101"/>
      <c r="F2316" s="1102"/>
    </row>
    <row r="2317" spans="1:6" ht="12.5">
      <c r="A2317" s="1097"/>
      <c r="B2317" s="1253" t="s">
        <v>2734</v>
      </c>
      <c r="C2317" s="1260"/>
      <c r="E2317" s="1101"/>
      <c r="F2317" s="1102"/>
    </row>
    <row r="2318" spans="1:6" ht="12.5">
      <c r="A2318" s="1097"/>
      <c r="B2318" s="1253" t="s">
        <v>2735</v>
      </c>
      <c r="C2318" s="1260"/>
      <c r="E2318" s="1101"/>
      <c r="F2318" s="1102"/>
    </row>
    <row r="2319" spans="1:6" ht="12.5">
      <c r="A2319" s="1097"/>
      <c r="B2319" s="1253" t="s">
        <v>2736</v>
      </c>
      <c r="C2319" s="1260"/>
      <c r="E2319" s="1101"/>
      <c r="F2319" s="1102"/>
    </row>
    <row r="2320" spans="1:6" ht="13.5" customHeight="1">
      <c r="A2320" s="1097"/>
      <c r="B2320" s="1253" t="s">
        <v>2737</v>
      </c>
      <c r="C2320" s="1260"/>
      <c r="E2320" s="1101"/>
      <c r="F2320" s="1102"/>
    </row>
    <row r="2321" spans="1:6" ht="13.5" customHeight="1">
      <c r="A2321" s="1097"/>
      <c r="B2321" s="1253" t="s">
        <v>2738</v>
      </c>
      <c r="C2321" s="1260"/>
      <c r="E2321" s="1101"/>
      <c r="F2321" s="1102"/>
    </row>
    <row r="2322" spans="1:6" ht="13.5" customHeight="1">
      <c r="A2322" s="1097"/>
      <c r="B2322" s="1253" t="s">
        <v>2739</v>
      </c>
      <c r="C2322" s="1260"/>
      <c r="E2322" s="1101"/>
      <c r="F2322" s="1102"/>
    </row>
    <row r="2323" spans="1:6" ht="13.5" customHeight="1">
      <c r="A2323" s="1097"/>
      <c r="B2323" s="1253" t="s">
        <v>2740</v>
      </c>
      <c r="C2323" s="1260"/>
      <c r="E2323" s="1101"/>
      <c r="F2323" s="1102"/>
    </row>
    <row r="2324" spans="1:6" ht="13.5" customHeight="1">
      <c r="A2324" s="1097"/>
      <c r="B2324" s="1253" t="s">
        <v>2741</v>
      </c>
      <c r="C2324" s="1260"/>
      <c r="E2324" s="1101"/>
      <c r="F2324" s="1102"/>
    </row>
    <row r="2325" spans="1:6" ht="13.5" customHeight="1">
      <c r="A2325" s="1097"/>
      <c r="B2325" s="1253" t="s">
        <v>2742</v>
      </c>
      <c r="C2325" s="1260"/>
      <c r="E2325" s="1101"/>
      <c r="F2325" s="1102"/>
    </row>
    <row r="2326" spans="1:6" ht="13.5" customHeight="1">
      <c r="A2326" s="1097"/>
      <c r="B2326" s="1253" t="s">
        <v>2743</v>
      </c>
      <c r="C2326" s="1260"/>
      <c r="E2326" s="1101"/>
      <c r="F2326" s="1102"/>
    </row>
    <row r="2327" spans="1:6" ht="12.5">
      <c r="A2327" s="1097"/>
      <c r="B2327" s="1253" t="s">
        <v>2744</v>
      </c>
      <c r="C2327" s="1260"/>
      <c r="E2327" s="1101"/>
      <c r="F2327" s="1102"/>
    </row>
    <row r="2328" spans="1:6" ht="12.5">
      <c r="A2328" s="1097"/>
      <c r="B2328" s="1253" t="s">
        <v>2745</v>
      </c>
      <c r="C2328" s="1260"/>
      <c r="E2328" s="1101"/>
      <c r="F2328" s="1102"/>
    </row>
    <row r="2329" spans="1:6" ht="13.5" customHeight="1">
      <c r="A2329" s="1097"/>
      <c r="B2329" s="1253" t="s">
        <v>2746</v>
      </c>
      <c r="C2329" s="1260"/>
      <c r="E2329" s="1101"/>
      <c r="F2329" s="1102"/>
    </row>
    <row r="2330" spans="1:6" ht="13.5" customHeight="1">
      <c r="A2330" s="1097"/>
      <c r="B2330" s="1253" t="s">
        <v>2747</v>
      </c>
      <c r="C2330" s="1260"/>
      <c r="E2330" s="1101"/>
      <c r="F2330" s="1102"/>
    </row>
    <row r="2331" spans="1:6" ht="13.5" customHeight="1">
      <c r="A2331" s="1097"/>
      <c r="B2331" s="1253" t="s">
        <v>2748</v>
      </c>
      <c r="C2331" s="1260"/>
      <c r="E2331" s="1101"/>
      <c r="F2331" s="1102"/>
    </row>
    <row r="2332" spans="1:6" ht="13.5" customHeight="1">
      <c r="A2332" s="1097"/>
      <c r="B2332" s="1253" t="s">
        <v>2749</v>
      </c>
      <c r="C2332" s="1260"/>
      <c r="E2332" s="1101"/>
      <c r="F2332" s="1102"/>
    </row>
    <row r="2333" spans="1:6" ht="13.5" customHeight="1">
      <c r="A2333" s="1097"/>
      <c r="B2333" s="1253" t="s">
        <v>2750</v>
      </c>
      <c r="C2333" s="1260"/>
      <c r="E2333" s="1101"/>
      <c r="F2333" s="1102"/>
    </row>
    <row r="2334" spans="1:6" ht="13.5" customHeight="1">
      <c r="A2334" s="1097"/>
      <c r="B2334" s="1253" t="s">
        <v>2751</v>
      </c>
      <c r="C2334" s="1260"/>
      <c r="E2334" s="1101"/>
      <c r="F2334" s="1102"/>
    </row>
    <row r="2335" spans="1:6" ht="13.5" customHeight="1">
      <c r="A2335" s="1097"/>
      <c r="B2335" s="1253" t="s">
        <v>2752</v>
      </c>
      <c r="C2335" s="1260"/>
      <c r="E2335" s="1101"/>
      <c r="F2335" s="1102"/>
    </row>
    <row r="2336" spans="1:6" ht="57.5">
      <c r="A2336" s="1097"/>
      <c r="B2336" s="1280" t="s">
        <v>2753</v>
      </c>
      <c r="C2336" s="1260"/>
      <c r="E2336" s="1101"/>
      <c r="F2336" s="1102"/>
    </row>
    <row r="2337" spans="1:12" ht="13.5" customHeight="1">
      <c r="A2337" s="1097"/>
      <c r="B2337" s="1281" t="s">
        <v>2940</v>
      </c>
      <c r="C2337" s="1260" t="s">
        <v>183</v>
      </c>
      <c r="D2337" s="1088">
        <v>1</v>
      </c>
      <c r="E2337" s="1101"/>
      <c r="F2337" s="1101">
        <f t="shared" ref="F2337" si="88">D2337*E2337</f>
        <v>0</v>
      </c>
    </row>
    <row r="2338" spans="1:12" ht="13.5" customHeight="1">
      <c r="A2338" s="1097"/>
      <c r="B2338" s="1104"/>
      <c r="C2338" s="1099"/>
      <c r="D2338" s="1100"/>
      <c r="E2338" s="1101"/>
      <c r="F2338" s="1102"/>
    </row>
    <row r="2339" spans="1:12" ht="13.5" customHeight="1">
      <c r="A2339" s="1231" t="s">
        <v>2941</v>
      </c>
      <c r="B2339" s="1282" t="s">
        <v>2756</v>
      </c>
      <c r="C2339" s="1260" t="s">
        <v>5</v>
      </c>
      <c r="D2339" s="1088">
        <v>1</v>
      </c>
      <c r="E2339" s="1283"/>
      <c r="F2339" s="1101">
        <f t="shared" ref="F2339" si="89">D2339*E2339</f>
        <v>0</v>
      </c>
      <c r="G2339" s="1097"/>
      <c r="H2339" s="1103"/>
      <c r="I2339" s="1099"/>
      <c r="J2339" s="1100"/>
      <c r="K2339" s="1101"/>
      <c r="L2339" s="1101"/>
    </row>
    <row r="2340" spans="1:12" ht="13.5" customHeight="1">
      <c r="A2340" s="1231"/>
      <c r="B2340" s="1253"/>
      <c r="C2340" s="1260"/>
      <c r="E2340" s="1283"/>
      <c r="F2340" s="1284"/>
      <c r="G2340" s="1097"/>
      <c r="H2340" s="1105"/>
      <c r="I2340" s="1099"/>
      <c r="J2340" s="1100"/>
      <c r="K2340" s="1101"/>
      <c r="L2340" s="1101"/>
    </row>
    <row r="2341" spans="1:12" ht="27.75" customHeight="1">
      <c r="A2341" s="1231" t="s">
        <v>2942</v>
      </c>
      <c r="B2341" s="1137" t="s">
        <v>2758</v>
      </c>
      <c r="C2341" s="1260"/>
      <c r="E2341" s="1283"/>
      <c r="F2341" s="1284"/>
      <c r="G2341" s="1097"/>
      <c r="H2341" s="1106"/>
      <c r="I2341" s="1099"/>
      <c r="J2341" s="1100"/>
      <c r="K2341" s="1101"/>
      <c r="L2341" s="1101"/>
    </row>
    <row r="2342" spans="1:12" ht="13.5" customHeight="1">
      <c r="A2342" s="1231"/>
      <c r="B2342" s="1137" t="s">
        <v>2759</v>
      </c>
      <c r="C2342" s="1260" t="s">
        <v>5</v>
      </c>
      <c r="D2342" s="1088">
        <v>1</v>
      </c>
      <c r="E2342" s="1283"/>
      <c r="F2342" s="1101">
        <f t="shared" ref="F2342" si="90">D2342*E2342</f>
        <v>0</v>
      </c>
      <c r="G2342" s="1097"/>
      <c r="H2342" s="1106"/>
      <c r="I2342" s="1099"/>
      <c r="J2342" s="1100"/>
      <c r="K2342" s="1101"/>
      <c r="L2342" s="1101"/>
    </row>
    <row r="2343" spans="1:12" ht="13.5" customHeight="1">
      <c r="A2343" s="1231"/>
      <c r="B2343" s="1137"/>
      <c r="C2343" s="1260"/>
      <c r="E2343" s="1283"/>
      <c r="F2343" s="1284"/>
      <c r="G2343" s="1097"/>
      <c r="H2343" s="1106"/>
      <c r="I2343" s="1099"/>
      <c r="J2343" s="1100"/>
      <c r="K2343" s="1101"/>
      <c r="L2343" s="1101"/>
    </row>
    <row r="2344" spans="1:12" ht="25.5" customHeight="1">
      <c r="A2344" s="1231" t="s">
        <v>2943</v>
      </c>
      <c r="B2344" s="1137" t="s">
        <v>2761</v>
      </c>
      <c r="C2344" s="1260" t="s">
        <v>5</v>
      </c>
      <c r="D2344" s="1088">
        <v>1</v>
      </c>
      <c r="E2344" s="1283"/>
      <c r="F2344" s="1101">
        <f t="shared" ref="F2344" si="91">D2344*E2344</f>
        <v>0</v>
      </c>
      <c r="G2344" s="1097"/>
      <c r="H2344" s="1106"/>
      <c r="I2344" s="1099"/>
      <c r="J2344" s="1100"/>
      <c r="K2344" s="1101"/>
      <c r="L2344" s="1101"/>
    </row>
    <row r="2345" spans="1:12" ht="13.5" customHeight="1">
      <c r="A2345" s="1231"/>
      <c r="B2345" s="1137"/>
      <c r="C2345" s="1260"/>
      <c r="E2345" s="1283"/>
      <c r="F2345" s="1284"/>
      <c r="G2345" s="1097"/>
      <c r="H2345" s="1106"/>
      <c r="I2345" s="1099"/>
      <c r="J2345" s="1100"/>
      <c r="K2345" s="1101"/>
      <c r="L2345" s="1101"/>
    </row>
    <row r="2346" spans="1:12" ht="13.5" customHeight="1">
      <c r="A2346" s="1231"/>
      <c r="B2346" s="1205" t="s">
        <v>2762</v>
      </c>
      <c r="C2346" s="1260"/>
      <c r="E2346" s="1283"/>
      <c r="F2346" s="1284"/>
      <c r="G2346" s="1097"/>
      <c r="H2346" s="1106"/>
      <c r="I2346" s="1099"/>
      <c r="J2346" s="1100"/>
      <c r="K2346" s="1101"/>
      <c r="L2346" s="1101"/>
    </row>
    <row r="2347" spans="1:12" ht="13.5" customHeight="1">
      <c r="A2347" s="1231" t="s">
        <v>2944</v>
      </c>
      <c r="B2347" s="1137" t="s">
        <v>2945</v>
      </c>
      <c r="C2347" s="1260" t="s">
        <v>5</v>
      </c>
      <c r="D2347" s="1088">
        <v>1</v>
      </c>
      <c r="E2347" s="1283"/>
      <c r="F2347" s="1101">
        <f t="shared" ref="F2347" si="92">D2347*E2347</f>
        <v>0</v>
      </c>
      <c r="G2347" s="1097"/>
      <c r="H2347" s="1106"/>
      <c r="I2347" s="1099"/>
      <c r="J2347" s="1100"/>
      <c r="K2347" s="1101"/>
      <c r="L2347" s="1101"/>
    </row>
    <row r="2348" spans="1:12" ht="13.5" customHeight="1">
      <c r="A2348" s="1231"/>
      <c r="B2348" s="1137"/>
      <c r="C2348" s="1260"/>
      <c r="E2348" s="1283"/>
      <c r="F2348" s="1284"/>
      <c r="G2348" s="1097"/>
      <c r="H2348" s="1106"/>
      <c r="I2348" s="1099"/>
      <c r="J2348" s="1100"/>
      <c r="K2348" s="1101"/>
      <c r="L2348" s="1101"/>
    </row>
    <row r="2349" spans="1:12" ht="13.5" customHeight="1">
      <c r="A2349" s="1231" t="s">
        <v>2946</v>
      </c>
      <c r="B2349" s="1137" t="s">
        <v>2766</v>
      </c>
      <c r="C2349" s="1260" t="s">
        <v>5</v>
      </c>
      <c r="D2349" s="1088">
        <v>1</v>
      </c>
      <c r="E2349" s="1283"/>
      <c r="F2349" s="1101">
        <f t="shared" ref="F2349" si="93">D2349*E2349</f>
        <v>0</v>
      </c>
      <c r="G2349" s="1097"/>
      <c r="H2349" s="1106"/>
      <c r="I2349" s="1099"/>
      <c r="J2349" s="1100"/>
      <c r="K2349" s="1101"/>
      <c r="L2349" s="1101"/>
    </row>
    <row r="2350" spans="1:12" ht="13.5" customHeight="1">
      <c r="A2350" s="1231"/>
      <c r="B2350" s="1137"/>
      <c r="C2350" s="1260"/>
      <c r="E2350" s="1283"/>
      <c r="F2350" s="1284"/>
      <c r="G2350" s="1097"/>
      <c r="H2350" s="1106"/>
      <c r="I2350" s="1099"/>
      <c r="J2350" s="1100"/>
      <c r="K2350" s="1101"/>
      <c r="L2350" s="1101"/>
    </row>
    <row r="2351" spans="1:12" ht="13.5" customHeight="1">
      <c r="A2351" s="1231" t="s">
        <v>2947</v>
      </c>
      <c r="B2351" s="1137" t="s">
        <v>2768</v>
      </c>
      <c r="C2351" s="1260" t="s">
        <v>5</v>
      </c>
      <c r="D2351" s="1088">
        <v>1</v>
      </c>
      <c r="E2351" s="1283"/>
      <c r="F2351" s="1101">
        <f t="shared" ref="F2351" si="94">D2351*E2351</f>
        <v>0</v>
      </c>
      <c r="G2351" s="1097"/>
      <c r="H2351" s="1106"/>
      <c r="I2351" s="1099"/>
      <c r="J2351" s="1100"/>
      <c r="K2351" s="1101"/>
      <c r="L2351" s="1101"/>
    </row>
    <row r="2352" spans="1:12" ht="13.5" customHeight="1">
      <c r="A2352" s="1231"/>
      <c r="B2352" s="1137"/>
      <c r="C2352" s="1260"/>
      <c r="E2352" s="1283"/>
      <c r="F2352" s="1284"/>
      <c r="G2352" s="1097"/>
      <c r="H2352" s="1106"/>
      <c r="I2352" s="1099"/>
      <c r="J2352" s="1100"/>
      <c r="K2352" s="1101"/>
      <c r="L2352" s="1101"/>
    </row>
    <row r="2353" spans="1:12" ht="13.5" customHeight="1">
      <c r="A2353" s="1231" t="s">
        <v>2948</v>
      </c>
      <c r="B2353" s="1137" t="s">
        <v>2770</v>
      </c>
      <c r="C2353" s="1260" t="s">
        <v>5</v>
      </c>
      <c r="D2353" s="1088">
        <v>1</v>
      </c>
      <c r="E2353" s="1283"/>
      <c r="F2353" s="1101">
        <f t="shared" ref="F2353" si="95">D2353*E2353</f>
        <v>0</v>
      </c>
      <c r="G2353" s="1097"/>
      <c r="H2353" s="1106"/>
      <c r="I2353" s="1099"/>
      <c r="J2353" s="1100"/>
      <c r="K2353" s="1101"/>
      <c r="L2353" s="1101"/>
    </row>
    <row r="2354" spans="1:12" ht="13.5" customHeight="1">
      <c r="A2354" s="1231"/>
      <c r="B2354" s="1137"/>
      <c r="C2354" s="1260"/>
      <c r="E2354" s="1283"/>
      <c r="F2354" s="1284"/>
      <c r="G2354" s="1097"/>
      <c r="H2354" s="1106"/>
      <c r="I2354" s="1099"/>
      <c r="J2354" s="1100"/>
      <c r="K2354" s="1101"/>
      <c r="L2354" s="1101"/>
    </row>
    <row r="2355" spans="1:12" ht="13.5" customHeight="1">
      <c r="A2355" s="1231" t="s">
        <v>2949</v>
      </c>
      <c r="B2355" s="1137" t="s">
        <v>2772</v>
      </c>
      <c r="C2355" s="1260" t="s">
        <v>5</v>
      </c>
      <c r="D2355" s="1088">
        <v>1</v>
      </c>
      <c r="E2355" s="1283"/>
      <c r="F2355" s="1101">
        <f t="shared" ref="F2355" si="96">D2355*E2355</f>
        <v>0</v>
      </c>
      <c r="G2355" s="1097"/>
      <c r="H2355" s="1106"/>
      <c r="I2355" s="1099"/>
      <c r="J2355" s="1100"/>
      <c r="K2355" s="1101"/>
      <c r="L2355" s="1101"/>
    </row>
    <row r="2356" spans="1:12" ht="13.5" customHeight="1">
      <c r="A2356" s="1231"/>
      <c r="B2356" s="1137"/>
      <c r="C2356" s="1260"/>
      <c r="E2356" s="1283"/>
      <c r="F2356" s="1284"/>
      <c r="G2356" s="1097"/>
      <c r="H2356" s="1106"/>
      <c r="I2356" s="1099"/>
      <c r="J2356" s="1100"/>
      <c r="K2356" s="1101"/>
      <c r="L2356" s="1101"/>
    </row>
    <row r="2357" spans="1:12" ht="17.25" customHeight="1">
      <c r="A2357" s="1231" t="s">
        <v>2950</v>
      </c>
      <c r="B2357" s="1137" t="s">
        <v>2774</v>
      </c>
      <c r="C2357" s="1260" t="s">
        <v>1579</v>
      </c>
      <c r="D2357" s="1088">
        <v>19.5</v>
      </c>
      <c r="E2357" s="1283"/>
      <c r="F2357" s="1101">
        <f t="shared" ref="F2357" si="97">D2357*E2357</f>
        <v>0</v>
      </c>
      <c r="G2357" s="1097"/>
      <c r="H2357" s="1106"/>
      <c r="I2357" s="1099"/>
      <c r="J2357" s="1100"/>
      <c r="K2357" s="1101"/>
      <c r="L2357" s="1101"/>
    </row>
    <row r="2358" spans="1:12" ht="13.5" customHeight="1">
      <c r="A2358" s="1231"/>
      <c r="B2358" s="1137"/>
      <c r="C2358" s="1260"/>
      <c r="E2358" s="1283"/>
      <c r="F2358" s="1284"/>
      <c r="G2358" s="1097"/>
      <c r="H2358" s="1106"/>
      <c r="I2358" s="1099"/>
      <c r="J2358" s="1100"/>
      <c r="K2358" s="1101"/>
      <c r="L2358" s="1101"/>
    </row>
    <row r="2359" spans="1:12" ht="13.5" customHeight="1">
      <c r="A2359" s="1231" t="s">
        <v>2951</v>
      </c>
      <c r="B2359" s="1137" t="s">
        <v>2776</v>
      </c>
      <c r="C2359" s="1260" t="s">
        <v>2777</v>
      </c>
      <c r="D2359" s="1088">
        <v>1</v>
      </c>
      <c r="E2359" s="1283"/>
      <c r="F2359" s="1101">
        <f t="shared" ref="F2359" si="98">D2359*E2359</f>
        <v>0</v>
      </c>
      <c r="G2359" s="1097"/>
      <c r="H2359" s="1106"/>
      <c r="I2359" s="1099"/>
      <c r="J2359" s="1100"/>
      <c r="K2359" s="1101"/>
      <c r="L2359" s="1101"/>
    </row>
    <row r="2360" spans="1:12" ht="13.5" customHeight="1">
      <c r="A2360" s="1231"/>
      <c r="B2360" s="1137"/>
      <c r="C2360" s="1260"/>
      <c r="E2360" s="1283"/>
      <c r="F2360" s="1284"/>
      <c r="G2360" s="1097"/>
      <c r="H2360" s="1106"/>
      <c r="I2360" s="1099"/>
      <c r="J2360" s="1100"/>
      <c r="K2360" s="1101"/>
      <c r="L2360" s="1101"/>
    </row>
    <row r="2361" spans="1:12" ht="13.5" customHeight="1">
      <c r="A2361" s="1231" t="s">
        <v>2952</v>
      </c>
      <c r="B2361" s="1137" t="s">
        <v>2779</v>
      </c>
      <c r="C2361" s="1260" t="s">
        <v>5</v>
      </c>
      <c r="D2361" s="1088">
        <v>1</v>
      </c>
      <c r="E2361" s="1283"/>
      <c r="F2361" s="1101">
        <f t="shared" ref="F2361" si="99">D2361*E2361</f>
        <v>0</v>
      </c>
      <c r="G2361" s="1097"/>
      <c r="H2361" s="1106"/>
      <c r="I2361" s="1099"/>
      <c r="J2361" s="1100"/>
      <c r="K2361" s="1101"/>
      <c r="L2361" s="1101"/>
    </row>
    <row r="2362" spans="1:12" ht="13.5" customHeight="1">
      <c r="A2362" s="1231"/>
      <c r="B2362" s="1137"/>
      <c r="C2362" s="1260"/>
      <c r="E2362" s="1283"/>
      <c r="F2362" s="1284"/>
      <c r="G2362" s="1097"/>
      <c r="H2362" s="1106"/>
      <c r="I2362" s="1099"/>
      <c r="J2362" s="1100"/>
      <c r="K2362" s="1101"/>
      <c r="L2362" s="1101"/>
    </row>
    <row r="2363" spans="1:12" ht="72" customHeight="1">
      <c r="A2363" s="1231" t="s">
        <v>2953</v>
      </c>
      <c r="B2363" s="1137" t="s">
        <v>2781</v>
      </c>
      <c r="C2363" s="1285" t="s">
        <v>2777</v>
      </c>
      <c r="D2363" s="1088">
        <v>1</v>
      </c>
      <c r="E2363" s="1283"/>
      <c r="F2363" s="1101">
        <f t="shared" ref="F2363" si="100">D2363*E2363</f>
        <v>0</v>
      </c>
      <c r="G2363" s="1097"/>
      <c r="H2363" s="1106"/>
      <c r="I2363" s="1099"/>
      <c r="J2363" s="1100"/>
      <c r="K2363" s="1101"/>
      <c r="L2363" s="1101"/>
    </row>
    <row r="2364" spans="1:12" ht="13.5" customHeight="1">
      <c r="A2364" s="1231"/>
      <c r="B2364" s="1137"/>
      <c r="C2364" s="1260"/>
      <c r="E2364" s="1283"/>
      <c r="F2364" s="1284"/>
      <c r="G2364" s="1097"/>
      <c r="H2364" s="1106"/>
      <c r="I2364" s="1099"/>
      <c r="J2364" s="1100"/>
      <c r="K2364" s="1101"/>
      <c r="L2364" s="1101"/>
    </row>
    <row r="2365" spans="1:12" ht="13.5" customHeight="1">
      <c r="A2365" s="1231" t="s">
        <v>2954</v>
      </c>
      <c r="B2365" s="1137" t="s">
        <v>2955</v>
      </c>
      <c r="C2365" s="1260" t="s">
        <v>5</v>
      </c>
      <c r="D2365" s="1088">
        <v>1</v>
      </c>
      <c r="E2365" s="1283"/>
      <c r="F2365" s="1101">
        <f t="shared" ref="F2365" si="101">D2365*E2365</f>
        <v>0</v>
      </c>
      <c r="G2365" s="1097"/>
      <c r="H2365" s="1106"/>
      <c r="I2365" s="1099"/>
      <c r="J2365" s="1100"/>
      <c r="K2365" s="1101"/>
      <c r="L2365" s="1101"/>
    </row>
    <row r="2366" spans="1:12" ht="13.5" customHeight="1">
      <c r="A2366" s="1231"/>
      <c r="B2366" s="1137"/>
      <c r="C2366" s="1260"/>
      <c r="E2366" s="1283"/>
      <c r="F2366" s="1284"/>
      <c r="G2366" s="1097"/>
      <c r="H2366" s="1106"/>
      <c r="I2366" s="1099"/>
      <c r="J2366" s="1100"/>
      <c r="K2366" s="1101"/>
      <c r="L2366" s="1101"/>
    </row>
    <row r="2367" spans="1:12" ht="13.5" customHeight="1">
      <c r="A2367" s="1231" t="s">
        <v>2956</v>
      </c>
      <c r="B2367" s="1137" t="s">
        <v>2766</v>
      </c>
      <c r="C2367" s="1260" t="s">
        <v>5</v>
      </c>
      <c r="D2367" s="1088">
        <v>1</v>
      </c>
      <c r="E2367" s="1283"/>
      <c r="F2367" s="1101">
        <f t="shared" ref="F2367" si="102">D2367*E2367</f>
        <v>0</v>
      </c>
      <c r="G2367" s="1097"/>
      <c r="H2367" s="1106"/>
      <c r="I2367" s="1099"/>
      <c r="J2367" s="1100"/>
      <c r="K2367" s="1101"/>
      <c r="L2367" s="1101"/>
    </row>
    <row r="2368" spans="1:12" ht="13.5" customHeight="1">
      <c r="A2368" s="1231"/>
      <c r="B2368" s="1137"/>
      <c r="C2368" s="1260"/>
      <c r="E2368" s="1283"/>
      <c r="F2368" s="1284"/>
      <c r="G2368" s="1097"/>
      <c r="H2368" s="1106"/>
      <c r="I2368" s="1099"/>
      <c r="J2368" s="1100"/>
      <c r="K2368" s="1101"/>
      <c r="L2368" s="1101"/>
    </row>
    <row r="2369" spans="1:12" ht="23">
      <c r="A2369" s="1231" t="s">
        <v>2957</v>
      </c>
      <c r="B2369" s="1137" t="s">
        <v>2687</v>
      </c>
      <c r="C2369" s="1260" t="s">
        <v>183</v>
      </c>
      <c r="D2369" s="1088">
        <v>1</v>
      </c>
      <c r="E2369" s="1283"/>
      <c r="F2369" s="1101">
        <f t="shared" ref="F2369" si="103">D2369*E2369</f>
        <v>0</v>
      </c>
      <c r="G2369" s="1097"/>
      <c r="H2369" s="1106"/>
      <c r="I2369" s="1099"/>
      <c r="J2369" s="1100"/>
      <c r="K2369" s="1101"/>
      <c r="L2369" s="1101"/>
    </row>
    <row r="2370" spans="1:12" ht="13.5" customHeight="1">
      <c r="A2370" s="1231"/>
      <c r="B2370" s="1137"/>
      <c r="C2370" s="1260"/>
      <c r="E2370" s="1283"/>
      <c r="F2370" s="1284"/>
      <c r="G2370" s="1097"/>
      <c r="H2370" s="1106"/>
      <c r="I2370" s="1099"/>
      <c r="J2370" s="1100"/>
      <c r="K2370" s="1101"/>
      <c r="L2370" s="1101"/>
    </row>
    <row r="2371" spans="1:12" ht="48.75" customHeight="1">
      <c r="A2371" s="1137" t="s">
        <v>2958</v>
      </c>
      <c r="B2371" s="1137" t="s">
        <v>2689</v>
      </c>
      <c r="C2371" s="1260" t="s">
        <v>183</v>
      </c>
      <c r="D2371" s="1088">
        <v>1</v>
      </c>
      <c r="E2371" s="1283"/>
      <c r="F2371" s="1101">
        <f t="shared" ref="F2371" si="104">D2371*E2371</f>
        <v>0</v>
      </c>
      <c r="G2371" s="1097"/>
      <c r="H2371" s="1106"/>
      <c r="I2371" s="1099"/>
      <c r="J2371" s="1100"/>
      <c r="K2371" s="1101"/>
      <c r="L2371" s="1101"/>
    </row>
    <row r="2372" spans="1:12" ht="14.5">
      <c r="A2372" s="1137"/>
      <c r="B2372" s="1137"/>
      <c r="C2372" s="1260"/>
      <c r="E2372" s="1283"/>
      <c r="F2372" s="1286"/>
      <c r="G2372" s="1097"/>
      <c r="H2372" s="1106"/>
      <c r="I2372" s="1099"/>
      <c r="J2372" s="1100"/>
      <c r="K2372" s="1101"/>
      <c r="L2372" s="1101"/>
    </row>
    <row r="2373" spans="1:12" ht="46">
      <c r="A2373" s="1137" t="s">
        <v>2959</v>
      </c>
      <c r="B2373" s="1137" t="s">
        <v>2788</v>
      </c>
      <c r="C2373" s="1285" t="s">
        <v>183</v>
      </c>
      <c r="D2373" s="1088">
        <v>1</v>
      </c>
      <c r="E2373" s="1283"/>
      <c r="F2373" s="1101">
        <f t="shared" ref="F2373" si="105">D2373*E2373</f>
        <v>0</v>
      </c>
      <c r="G2373" s="1097"/>
      <c r="H2373" s="1106"/>
      <c r="I2373" s="1099"/>
      <c r="J2373" s="1100"/>
      <c r="K2373" s="1101"/>
      <c r="L2373" s="1101"/>
    </row>
    <row r="2374" spans="1:12" ht="14.5">
      <c r="A2374" s="1137"/>
      <c r="B2374" s="1137"/>
      <c r="C2374" s="1260"/>
      <c r="E2374" s="1283"/>
      <c r="F2374" s="1286"/>
      <c r="G2374" s="1097"/>
      <c r="H2374" s="1106"/>
      <c r="I2374" s="1099"/>
      <c r="J2374" s="1100"/>
      <c r="K2374" s="1101"/>
      <c r="L2374" s="1101"/>
    </row>
    <row r="2375" spans="1:12" ht="46">
      <c r="A2375" s="1137" t="s">
        <v>2960</v>
      </c>
      <c r="B2375" s="1137" t="s">
        <v>2790</v>
      </c>
      <c r="C2375" s="1285" t="s">
        <v>183</v>
      </c>
      <c r="D2375" s="1088">
        <v>1</v>
      </c>
      <c r="E2375" s="1283"/>
      <c r="F2375" s="1101">
        <f t="shared" ref="F2375" si="106">D2375*E2375</f>
        <v>0</v>
      </c>
      <c r="G2375" s="1097"/>
      <c r="H2375" s="1106"/>
      <c r="I2375" s="1099"/>
      <c r="J2375" s="1100"/>
      <c r="K2375" s="1101"/>
      <c r="L2375" s="1101"/>
    </row>
    <row r="2376" spans="1:12" ht="13.5" customHeight="1">
      <c r="A2376" s="1231"/>
      <c r="B2376" s="1137"/>
      <c r="C2376" s="1260"/>
      <c r="E2376" s="1283"/>
      <c r="F2376" s="1286"/>
      <c r="G2376" s="1097"/>
      <c r="H2376" s="1106"/>
      <c r="I2376" s="1099"/>
      <c r="J2376" s="1100"/>
      <c r="K2376" s="1101"/>
      <c r="L2376" s="1101"/>
    </row>
    <row r="2377" spans="1:12" s="1076" customFormat="1" ht="16.5" customHeight="1">
      <c r="A2377" s="1287" t="s">
        <v>2938</v>
      </c>
      <c r="B2377" s="1288" t="s">
        <v>2791</v>
      </c>
      <c r="C2377" s="1289"/>
      <c r="D2377" s="1289"/>
      <c r="E2377" s="1290"/>
      <c r="F2377" s="1291">
        <f>SUM(F2304:F2376)</f>
        <v>0</v>
      </c>
    </row>
    <row r="2378" spans="1:12" ht="13.5" customHeight="1">
      <c r="A2378" s="1231"/>
      <c r="B2378" s="1137"/>
      <c r="C2378" s="1260"/>
      <c r="E2378" s="1283"/>
      <c r="F2378" s="1286"/>
      <c r="G2378" s="1097"/>
      <c r="H2378" s="1106"/>
      <c r="I2378" s="1099"/>
      <c r="J2378" s="1100"/>
      <c r="K2378" s="1101"/>
      <c r="L2378" s="1101"/>
    </row>
    <row r="2379" spans="1:12" ht="12.5">
      <c r="A2379" s="1090" t="s">
        <v>2961</v>
      </c>
      <c r="B2379" s="1205" t="s">
        <v>2793</v>
      </c>
      <c r="C2379" s="1092"/>
      <c r="D2379" s="1093"/>
      <c r="E2379" s="1094"/>
      <c r="F2379" s="1095"/>
    </row>
    <row r="2380" spans="1:12" ht="13.5" customHeight="1">
      <c r="A2380" s="1231"/>
      <c r="B2380" s="1137"/>
      <c r="C2380" s="1260"/>
      <c r="E2380" s="1283"/>
      <c r="F2380" s="1286"/>
      <c r="G2380" s="1097"/>
      <c r="H2380" s="1106"/>
      <c r="I2380" s="1099"/>
      <c r="J2380" s="1100"/>
      <c r="K2380" s="1101"/>
      <c r="L2380" s="1101"/>
    </row>
    <row r="2381" spans="1:12" ht="24" customHeight="1">
      <c r="A2381" s="1097" t="s">
        <v>2962</v>
      </c>
      <c r="B2381" s="1120" t="s">
        <v>2795</v>
      </c>
      <c r="C2381" s="1121"/>
      <c r="D2381" s="1100"/>
      <c r="E2381" s="1101"/>
      <c r="F2381" s="1101"/>
    </row>
    <row r="2382" spans="1:12" ht="13.5" customHeight="1">
      <c r="A2382" s="1097"/>
      <c r="B2382" s="1120"/>
      <c r="C2382" s="1121"/>
      <c r="D2382" s="1100"/>
      <c r="E2382" s="1101"/>
      <c r="F2382" s="1101"/>
    </row>
    <row r="2383" spans="1:12" ht="13.5" customHeight="1">
      <c r="A2383" s="1097"/>
      <c r="B2383" s="1122" t="s">
        <v>2963</v>
      </c>
      <c r="C2383" s="1123" t="s">
        <v>5</v>
      </c>
      <c r="D2383" s="1100">
        <v>1</v>
      </c>
      <c r="E2383" s="1101"/>
      <c r="F2383" s="1101"/>
    </row>
    <row r="2384" spans="1:12" ht="13.5" customHeight="1">
      <c r="A2384" s="1097"/>
      <c r="B2384" s="1122" t="s">
        <v>2796</v>
      </c>
      <c r="C2384" s="1123" t="s">
        <v>5</v>
      </c>
      <c r="D2384" s="1100">
        <v>2</v>
      </c>
      <c r="E2384" s="1101"/>
      <c r="F2384" s="1101"/>
    </row>
    <row r="2385" spans="1:12" ht="13.5" customHeight="1">
      <c r="A2385" s="1097"/>
      <c r="B2385" s="1122" t="s">
        <v>2797</v>
      </c>
      <c r="C2385" s="1123" t="s">
        <v>5</v>
      </c>
      <c r="D2385" s="1100">
        <v>2</v>
      </c>
      <c r="E2385" s="1101"/>
      <c r="F2385" s="1101"/>
    </row>
    <row r="2386" spans="1:12" ht="13.5" customHeight="1">
      <c r="A2386" s="1097"/>
      <c r="B2386" s="1122" t="s">
        <v>2798</v>
      </c>
      <c r="C2386" s="1123" t="s">
        <v>5</v>
      </c>
      <c r="D2386" s="1100">
        <v>1</v>
      </c>
      <c r="E2386" s="1101"/>
      <c r="F2386" s="1101"/>
    </row>
    <row r="2387" spans="1:12" ht="13.5" customHeight="1">
      <c r="A2387" s="1097"/>
      <c r="B2387" s="1122" t="s">
        <v>2964</v>
      </c>
      <c r="C2387" s="1123" t="s">
        <v>5</v>
      </c>
      <c r="D2387" s="1100">
        <v>1</v>
      </c>
      <c r="E2387" s="1101"/>
      <c r="F2387" s="1101"/>
    </row>
    <row r="2388" spans="1:12" ht="13.5" customHeight="1">
      <c r="A2388" s="1097"/>
      <c r="B2388" s="1122"/>
      <c r="C2388" s="1123"/>
      <c r="D2388" s="1100"/>
      <c r="E2388" s="1101"/>
      <c r="F2388" s="1101"/>
    </row>
    <row r="2389" spans="1:12" ht="13.5" customHeight="1">
      <c r="A2389" s="1097"/>
      <c r="B2389" s="1120" t="s">
        <v>2799</v>
      </c>
      <c r="C2389" s="1123"/>
      <c r="D2389" s="1100"/>
      <c r="E2389" s="1101"/>
      <c r="F2389" s="1101"/>
    </row>
    <row r="2390" spans="1:12">
      <c r="A2390" s="1097"/>
      <c r="B2390" s="1124" t="s">
        <v>2112</v>
      </c>
      <c r="C2390" s="1123" t="s">
        <v>5</v>
      </c>
      <c r="D2390" s="1100">
        <f>SUM(D2383:D2387)</f>
        <v>7</v>
      </c>
      <c r="E2390" s="1101"/>
      <c r="F2390" s="1101"/>
    </row>
    <row r="2391" spans="1:12" ht="23">
      <c r="A2391" s="1097"/>
      <c r="B2391" s="1124" t="s">
        <v>2113</v>
      </c>
      <c r="C2391" s="1123" t="s">
        <v>5</v>
      </c>
      <c r="D2391" s="1100">
        <f>SUM(D2383:D2387)</f>
        <v>7</v>
      </c>
      <c r="E2391" s="1101"/>
      <c r="F2391" s="1101"/>
    </row>
    <row r="2392" spans="1:12" ht="23">
      <c r="A2392" s="1097"/>
      <c r="B2392" s="1104" t="s">
        <v>2114</v>
      </c>
      <c r="C2392" s="1123" t="s">
        <v>5</v>
      </c>
      <c r="D2392" s="1100">
        <f>SUM(D2383:D2387)</f>
        <v>7</v>
      </c>
      <c r="E2392" s="1101"/>
      <c r="F2392" s="1101"/>
    </row>
    <row r="2393" spans="1:12" ht="13.5" customHeight="1">
      <c r="A2393" s="1097"/>
      <c r="B2393" s="1120" t="s">
        <v>2115</v>
      </c>
      <c r="C2393" s="1123" t="s">
        <v>183</v>
      </c>
      <c r="D2393" s="1100">
        <f>SUM(D2383:D2387)</f>
        <v>7</v>
      </c>
      <c r="E2393" s="1101"/>
      <c r="F2393" s="1101"/>
    </row>
    <row r="2394" spans="1:12" ht="13.5" customHeight="1">
      <c r="A2394" s="1097"/>
      <c r="B2394" s="1097" t="s">
        <v>2116</v>
      </c>
      <c r="C2394" s="1123" t="s">
        <v>5</v>
      </c>
      <c r="D2394" s="1100">
        <f>SUM(D2383:D2387)</f>
        <v>7</v>
      </c>
      <c r="E2394" s="1101"/>
      <c r="F2394" s="1101"/>
    </row>
    <row r="2395" spans="1:12" ht="13.5" customHeight="1">
      <c r="A2395" s="1097"/>
      <c r="B2395" s="1097" t="s">
        <v>2117</v>
      </c>
      <c r="C2395" s="1123" t="s">
        <v>5</v>
      </c>
      <c r="D2395" s="1100">
        <f>SUM(D2383:D2387)*2</f>
        <v>14</v>
      </c>
      <c r="E2395" s="1101"/>
      <c r="F2395" s="1101"/>
    </row>
    <row r="2396" spans="1:12" ht="13.5" customHeight="1">
      <c r="A2396" s="1097"/>
      <c r="B2396" s="1097"/>
      <c r="C2396" s="1123"/>
      <c r="D2396" s="1100"/>
      <c r="E2396" s="1101"/>
      <c r="F2396" s="1101"/>
    </row>
    <row r="2397" spans="1:12" ht="13.5" customHeight="1">
      <c r="A2397" s="1097"/>
      <c r="B2397" s="1097" t="s">
        <v>2965</v>
      </c>
      <c r="C2397" s="1123" t="s">
        <v>183</v>
      </c>
      <c r="D2397" s="1100">
        <f>SUM(D2383:D2387)</f>
        <v>7</v>
      </c>
      <c r="E2397" s="1101"/>
      <c r="F2397" s="1101">
        <f t="shared" ref="F2397" si="107">D2397*E2397</f>
        <v>0</v>
      </c>
    </row>
    <row r="2398" spans="1:12" ht="23">
      <c r="A2398" s="1097"/>
      <c r="B2398" s="1097" t="s">
        <v>2119</v>
      </c>
      <c r="C2398" s="1123"/>
      <c r="D2398" s="1100"/>
      <c r="E2398" s="1101"/>
      <c r="F2398" s="1101"/>
    </row>
    <row r="2399" spans="1:12" ht="14.5">
      <c r="A2399" s="1137"/>
      <c r="B2399" s="1137"/>
      <c r="C2399" s="1260"/>
      <c r="E2399" s="1283"/>
      <c r="F2399" s="1286"/>
      <c r="G2399" s="1097"/>
      <c r="H2399" s="1106"/>
      <c r="I2399" s="1099"/>
      <c r="J2399" s="1100"/>
      <c r="K2399" s="1101"/>
      <c r="L2399" s="1101"/>
    </row>
    <row r="2400" spans="1:12" s="1137" customFormat="1" ht="46.5" customHeight="1">
      <c r="A2400" s="1097" t="s">
        <v>2966</v>
      </c>
      <c r="B2400" s="1137" t="s">
        <v>2802</v>
      </c>
    </row>
    <row r="2401" spans="1:12" ht="13.5" customHeight="1">
      <c r="A2401" s="1097"/>
      <c r="B2401" s="1122" t="s">
        <v>2967</v>
      </c>
      <c r="C2401" s="1123" t="s">
        <v>5</v>
      </c>
      <c r="D2401" s="1100">
        <v>1</v>
      </c>
      <c r="E2401" s="1101"/>
      <c r="F2401" s="1101"/>
    </row>
    <row r="2402" spans="1:12" ht="13.5" customHeight="1">
      <c r="A2402" s="1097"/>
      <c r="B2402" s="1122"/>
      <c r="C2402" s="1123"/>
      <c r="D2402" s="1100"/>
      <c r="E2402" s="1101"/>
      <c r="F2402" s="1101"/>
    </row>
    <row r="2403" spans="1:12" ht="13.5" customHeight="1">
      <c r="A2403" s="1097"/>
      <c r="B2403" s="1120" t="s">
        <v>2111</v>
      </c>
      <c r="C2403" s="1123"/>
      <c r="D2403" s="1100"/>
      <c r="E2403" s="1101"/>
      <c r="F2403" s="1101"/>
    </row>
    <row r="2404" spans="1:12">
      <c r="A2404" s="1097"/>
      <c r="B2404" s="1124" t="s">
        <v>2112</v>
      </c>
      <c r="C2404" s="1123" t="s">
        <v>5</v>
      </c>
      <c r="D2404" s="1100">
        <f>SUM(D2401:D2401)</f>
        <v>1</v>
      </c>
      <c r="E2404" s="1101"/>
      <c r="F2404" s="1101"/>
    </row>
    <row r="2405" spans="1:12" ht="23">
      <c r="A2405" s="1097"/>
      <c r="B2405" s="1104" t="s">
        <v>2113</v>
      </c>
      <c r="C2405" s="1123" t="s">
        <v>5</v>
      </c>
      <c r="D2405" s="1100">
        <f>SUM(D2401:D2401)</f>
        <v>1</v>
      </c>
      <c r="E2405" s="1101"/>
      <c r="F2405" s="1101"/>
    </row>
    <row r="2406" spans="1:12" ht="23">
      <c r="A2406" s="1097"/>
      <c r="B2406" s="1104" t="s">
        <v>2114</v>
      </c>
      <c r="C2406" s="1123" t="s">
        <v>5</v>
      </c>
      <c r="D2406" s="1100">
        <f>SUM(D2401:D2401)</f>
        <v>1</v>
      </c>
      <c r="E2406" s="1101"/>
      <c r="F2406" s="1101"/>
    </row>
    <row r="2407" spans="1:12" ht="13.5" customHeight="1">
      <c r="A2407" s="1097"/>
      <c r="B2407" s="1120" t="s">
        <v>2115</v>
      </c>
      <c r="C2407" s="1123" t="s">
        <v>183</v>
      </c>
      <c r="D2407" s="1100">
        <f>SUM(D2401:D2401)</f>
        <v>1</v>
      </c>
      <c r="E2407" s="1101"/>
      <c r="F2407" s="1101"/>
    </row>
    <row r="2408" spans="1:12" ht="13.5" customHeight="1">
      <c r="A2408" s="1097"/>
      <c r="B2408" s="1097" t="s">
        <v>2117</v>
      </c>
      <c r="C2408" s="1123" t="s">
        <v>5</v>
      </c>
      <c r="D2408" s="1100">
        <f>SUM(D2401:D2401)*2</f>
        <v>2</v>
      </c>
      <c r="E2408" s="1101"/>
      <c r="F2408" s="1101"/>
    </row>
    <row r="2409" spans="1:12" ht="13.5" customHeight="1">
      <c r="A2409" s="1097"/>
      <c r="B2409" s="1097"/>
      <c r="C2409" s="1123"/>
      <c r="D2409" s="1100"/>
      <c r="E2409" s="1101"/>
      <c r="F2409" s="1101"/>
    </row>
    <row r="2410" spans="1:12" ht="13.5" customHeight="1">
      <c r="A2410" s="1097"/>
      <c r="B2410" s="1097" t="s">
        <v>2968</v>
      </c>
      <c r="C2410" s="1123" t="s">
        <v>183</v>
      </c>
      <c r="D2410" s="1100">
        <f>SUM(D2401)</f>
        <v>1</v>
      </c>
      <c r="E2410" s="1101"/>
      <c r="F2410" s="1101">
        <f t="shared" ref="F2410" si="108">D2410*E2410</f>
        <v>0</v>
      </c>
    </row>
    <row r="2411" spans="1:12" ht="24.75" customHeight="1">
      <c r="A2411" s="1097"/>
      <c r="B2411" s="1097" t="s">
        <v>2119</v>
      </c>
      <c r="C2411" s="1123"/>
      <c r="D2411" s="1100"/>
      <c r="E2411" s="1101"/>
      <c r="F2411" s="1101"/>
    </row>
    <row r="2412" spans="1:12" ht="13.5" customHeight="1">
      <c r="A2412" s="1231"/>
      <c r="B2412" s="1137"/>
      <c r="C2412" s="1260"/>
      <c r="E2412" s="1283"/>
      <c r="F2412" s="1286"/>
      <c r="G2412" s="1097"/>
      <c r="H2412" s="1106"/>
      <c r="I2412" s="1099"/>
      <c r="J2412" s="1100"/>
      <c r="K2412" s="1101"/>
      <c r="L2412" s="1101"/>
    </row>
    <row r="2413" spans="1:12" ht="23">
      <c r="A2413" s="1137" t="s">
        <v>2969</v>
      </c>
      <c r="B2413" s="1137" t="s">
        <v>2806</v>
      </c>
      <c r="D2413" s="1153"/>
      <c r="E2413" s="1283"/>
      <c r="F2413" s="1286"/>
      <c r="G2413" s="1097"/>
      <c r="H2413" s="1106"/>
      <c r="I2413" s="1099"/>
      <c r="J2413" s="1100"/>
      <c r="K2413" s="1101"/>
      <c r="L2413" s="1101"/>
    </row>
    <row r="2414" spans="1:12" ht="13.5" customHeight="1">
      <c r="A2414" s="1231"/>
      <c r="B2414" s="1097" t="s">
        <v>2807</v>
      </c>
      <c r="C2414" s="1088" t="s">
        <v>5</v>
      </c>
      <c r="D2414" s="1088">
        <v>1</v>
      </c>
      <c r="E2414" s="1283"/>
      <c r="F2414" s="1101">
        <f t="shared" ref="F2414:F2417" si="109">D2414*E2414</f>
        <v>0</v>
      </c>
      <c r="G2414" s="1097"/>
      <c r="H2414" s="1106"/>
      <c r="I2414" s="1099"/>
      <c r="J2414" s="1100"/>
      <c r="K2414" s="1101"/>
      <c r="L2414" s="1101"/>
    </row>
    <row r="2415" spans="1:12" ht="13.5" customHeight="1">
      <c r="A2415" s="1231"/>
      <c r="B2415" s="1122" t="s">
        <v>2168</v>
      </c>
      <c r="C2415" s="1088" t="s">
        <v>5</v>
      </c>
      <c r="D2415" s="1088">
        <v>1</v>
      </c>
      <c r="E2415" s="1283"/>
      <c r="F2415" s="1101">
        <f t="shared" si="109"/>
        <v>0</v>
      </c>
      <c r="G2415" s="1097"/>
      <c r="H2415" s="1106"/>
      <c r="I2415" s="1099"/>
      <c r="J2415" s="1100"/>
      <c r="K2415" s="1101"/>
      <c r="L2415" s="1101"/>
    </row>
    <row r="2416" spans="1:12" ht="13.5" customHeight="1">
      <c r="A2416" s="1231"/>
      <c r="B2416" s="1122" t="s">
        <v>2169</v>
      </c>
      <c r="C2416" s="1088" t="s">
        <v>5</v>
      </c>
      <c r="D2416" s="1088">
        <v>1</v>
      </c>
      <c r="E2416" s="1283"/>
      <c r="F2416" s="1101">
        <f t="shared" si="109"/>
        <v>0</v>
      </c>
      <c r="G2416" s="1097"/>
      <c r="H2416" s="1106"/>
      <c r="I2416" s="1099"/>
      <c r="J2416" s="1100"/>
      <c r="K2416" s="1101"/>
      <c r="L2416" s="1101"/>
    </row>
    <row r="2417" spans="1:12" ht="13.5" customHeight="1">
      <c r="A2417" s="1231"/>
      <c r="B2417" s="1122" t="s">
        <v>2170</v>
      </c>
      <c r="C2417" s="1088" t="s">
        <v>5</v>
      </c>
      <c r="D2417" s="1088">
        <v>1</v>
      </c>
      <c r="E2417" s="1283"/>
      <c r="F2417" s="1101">
        <f t="shared" si="109"/>
        <v>0</v>
      </c>
      <c r="G2417" s="1097"/>
      <c r="H2417" s="1106"/>
      <c r="I2417" s="1099"/>
      <c r="J2417" s="1100"/>
      <c r="K2417" s="1101"/>
      <c r="L2417" s="1101"/>
    </row>
    <row r="2418" spans="1:12" ht="13.5" customHeight="1">
      <c r="A2418" s="1231"/>
      <c r="B2418" s="1137"/>
      <c r="C2418" s="1260"/>
      <c r="E2418" s="1283"/>
      <c r="F2418" s="1286"/>
      <c r="G2418" s="1097"/>
      <c r="H2418" s="1106"/>
      <c r="I2418" s="1099"/>
      <c r="J2418" s="1100"/>
      <c r="K2418" s="1101"/>
      <c r="L2418" s="1101"/>
    </row>
    <row r="2419" spans="1:12" ht="23">
      <c r="A2419" s="1137" t="s">
        <v>2970</v>
      </c>
      <c r="B2419" s="1137" t="s">
        <v>2809</v>
      </c>
      <c r="C2419" s="1258"/>
      <c r="D2419" s="1093"/>
      <c r="E2419" s="1283"/>
      <c r="F2419" s="1286"/>
      <c r="G2419" s="1097"/>
      <c r="H2419" s="1106"/>
      <c r="I2419" s="1099"/>
      <c r="J2419" s="1100"/>
      <c r="K2419" s="1101"/>
      <c r="L2419" s="1101"/>
    </row>
    <row r="2420" spans="1:12" ht="13.5" customHeight="1">
      <c r="B2420" s="1138" t="s">
        <v>2810</v>
      </c>
      <c r="C2420" s="1258" t="s">
        <v>5</v>
      </c>
      <c r="D2420" s="1093">
        <v>6</v>
      </c>
      <c r="E2420" s="1283"/>
      <c r="F2420" s="1101">
        <f t="shared" ref="F2420" si="110">D2420*E2420</f>
        <v>0</v>
      </c>
      <c r="G2420" s="1097"/>
      <c r="H2420" s="1106"/>
      <c r="I2420" s="1099"/>
      <c r="J2420" s="1100"/>
      <c r="K2420" s="1101"/>
      <c r="L2420" s="1101"/>
    </row>
    <row r="2421" spans="1:12" ht="13.5" customHeight="1">
      <c r="B2421" s="1253"/>
      <c r="C2421" s="1258"/>
      <c r="D2421" s="1093"/>
      <c r="E2421" s="1283"/>
      <c r="F2421" s="1286"/>
      <c r="G2421" s="1097"/>
      <c r="H2421" s="1106"/>
      <c r="I2421" s="1099"/>
      <c r="J2421" s="1100"/>
      <c r="K2421" s="1101"/>
      <c r="L2421" s="1101"/>
    </row>
    <row r="2422" spans="1:12" ht="23">
      <c r="A2422" s="1137" t="s">
        <v>2971</v>
      </c>
      <c r="B2422" s="1137" t="s">
        <v>2812</v>
      </c>
      <c r="C2422" s="1258"/>
      <c r="D2422" s="1093"/>
      <c r="E2422" s="1283"/>
      <c r="F2422" s="1286"/>
      <c r="G2422" s="1097"/>
      <c r="H2422" s="1106"/>
      <c r="I2422" s="1099"/>
      <c r="J2422" s="1100"/>
      <c r="K2422" s="1101"/>
      <c r="L2422" s="1101"/>
    </row>
    <row r="2423" spans="1:12" ht="13.5" customHeight="1">
      <c r="B2423" s="1137" t="s">
        <v>2813</v>
      </c>
      <c r="C2423" s="1258"/>
      <c r="D2423" s="1093"/>
      <c r="E2423" s="1283"/>
      <c r="F2423" s="1286"/>
      <c r="G2423" s="1097"/>
      <c r="H2423" s="1106"/>
      <c r="I2423" s="1099"/>
      <c r="J2423" s="1100"/>
      <c r="K2423" s="1101"/>
      <c r="L2423" s="1101"/>
    </row>
    <row r="2424" spans="1:12" ht="13.5" customHeight="1">
      <c r="B2424" s="1138" t="s">
        <v>2810</v>
      </c>
      <c r="C2424" s="1258" t="s">
        <v>5</v>
      </c>
      <c r="D2424" s="1093">
        <v>2</v>
      </c>
      <c r="E2424" s="1283"/>
      <c r="F2424" s="1101">
        <f t="shared" ref="F2424" si="111">D2424*E2424</f>
        <v>0</v>
      </c>
      <c r="G2424" s="1097"/>
      <c r="H2424" s="1106"/>
      <c r="I2424" s="1099"/>
      <c r="J2424" s="1100"/>
      <c r="K2424" s="1101"/>
      <c r="L2424" s="1101"/>
    </row>
    <row r="2425" spans="1:12" ht="13.5" customHeight="1">
      <c r="B2425" s="1253"/>
      <c r="C2425" s="1258"/>
      <c r="D2425" s="1093"/>
      <c r="E2425" s="1283"/>
      <c r="F2425" s="1286"/>
      <c r="G2425" s="1097"/>
      <c r="H2425" s="1106"/>
      <c r="I2425" s="1099"/>
      <c r="J2425" s="1100"/>
      <c r="K2425" s="1101"/>
      <c r="L2425" s="1101"/>
    </row>
    <row r="2426" spans="1:12" ht="23">
      <c r="A2426" s="1137" t="s">
        <v>2972</v>
      </c>
      <c r="B2426" s="1140" t="s">
        <v>2157</v>
      </c>
      <c r="C2426" s="1101"/>
      <c r="D2426" s="1101"/>
      <c r="E2426" s="1283"/>
      <c r="F2426" s="1286"/>
      <c r="G2426" s="1097"/>
      <c r="H2426" s="1106"/>
      <c r="I2426" s="1099"/>
      <c r="J2426" s="1100"/>
      <c r="K2426" s="1101"/>
      <c r="L2426" s="1101"/>
    </row>
    <row r="2427" spans="1:12" ht="13.5" customHeight="1">
      <c r="B2427" s="1138" t="s">
        <v>2144</v>
      </c>
      <c r="C2427" s="1123"/>
      <c r="D2427" s="1101"/>
      <c r="E2427" s="1283"/>
      <c r="F2427" s="1286"/>
      <c r="G2427" s="1097"/>
      <c r="H2427" s="1106"/>
      <c r="I2427" s="1099"/>
      <c r="J2427" s="1100"/>
      <c r="K2427" s="1101"/>
      <c r="L2427" s="1101"/>
    </row>
    <row r="2428" spans="1:12" ht="13.5" customHeight="1">
      <c r="B2428" s="1139" t="s">
        <v>2671</v>
      </c>
      <c r="C2428" s="1123" t="s">
        <v>5</v>
      </c>
      <c r="D2428" s="1100">
        <v>3</v>
      </c>
      <c r="E2428" s="1283"/>
      <c r="F2428" s="1101">
        <f t="shared" ref="F2428" si="112">D2428*E2428</f>
        <v>0</v>
      </c>
      <c r="G2428" s="1097"/>
      <c r="H2428" s="1106"/>
      <c r="I2428" s="1099"/>
      <c r="J2428" s="1100"/>
      <c r="K2428" s="1101"/>
      <c r="L2428" s="1101"/>
    </row>
    <row r="2429" spans="1:12" ht="13.5" customHeight="1">
      <c r="B2429" s="1253"/>
      <c r="C2429" s="1258"/>
      <c r="D2429" s="1093"/>
      <c r="E2429" s="1283"/>
      <c r="F2429" s="1286"/>
      <c r="G2429" s="1097"/>
      <c r="H2429" s="1106"/>
      <c r="I2429" s="1099"/>
      <c r="J2429" s="1100"/>
      <c r="K2429" s="1101"/>
      <c r="L2429" s="1101"/>
    </row>
    <row r="2430" spans="1:12" ht="14.5">
      <c r="A2430" s="1137" t="s">
        <v>2973</v>
      </c>
      <c r="B2430" s="1140" t="s">
        <v>2816</v>
      </c>
      <c r="C2430" s="1258"/>
      <c r="D2430" s="1093"/>
      <c r="E2430" s="1283"/>
      <c r="F2430" s="1286"/>
      <c r="G2430" s="1097"/>
      <c r="H2430" s="1106"/>
      <c r="I2430" s="1099"/>
      <c r="J2430" s="1100"/>
      <c r="K2430" s="1101"/>
      <c r="L2430" s="1101"/>
    </row>
    <row r="2431" spans="1:12" ht="13.5" customHeight="1">
      <c r="B2431" s="1157" t="s">
        <v>2817</v>
      </c>
      <c r="C2431" s="1258" t="s">
        <v>5</v>
      </c>
      <c r="D2431" s="1093">
        <v>2</v>
      </c>
      <c r="E2431" s="1283"/>
      <c r="F2431" s="1101">
        <f t="shared" ref="F2431" si="113">D2431*E2431</f>
        <v>0</v>
      </c>
      <c r="G2431" s="1097"/>
      <c r="H2431" s="1106"/>
      <c r="I2431" s="1099"/>
      <c r="J2431" s="1100"/>
      <c r="K2431" s="1101"/>
      <c r="L2431" s="1101"/>
    </row>
    <row r="2432" spans="1:12" ht="13.5" customHeight="1">
      <c r="B2432" s="1253"/>
      <c r="C2432" s="1258"/>
      <c r="D2432" s="1093"/>
      <c r="E2432" s="1283"/>
      <c r="F2432" s="1286"/>
      <c r="G2432" s="1097"/>
      <c r="H2432" s="1106"/>
      <c r="I2432" s="1099"/>
      <c r="J2432" s="1100"/>
      <c r="K2432" s="1101"/>
      <c r="L2432" s="1101"/>
    </row>
    <row r="2433" spans="1:12" ht="37.5">
      <c r="A2433" s="1137" t="s">
        <v>2974</v>
      </c>
      <c r="B2433" s="1292" t="s">
        <v>2190</v>
      </c>
      <c r="C2433" s="1258"/>
      <c r="D2433" s="1093"/>
      <c r="E2433" s="1283"/>
      <c r="F2433" s="1286"/>
      <c r="G2433" s="1097"/>
      <c r="H2433" s="1106"/>
      <c r="I2433" s="1099"/>
      <c r="J2433" s="1100"/>
      <c r="K2433" s="1101"/>
      <c r="L2433" s="1101"/>
    </row>
    <row r="2434" spans="1:12" ht="13.5" customHeight="1">
      <c r="B2434" s="1138" t="s">
        <v>2191</v>
      </c>
      <c r="C2434" s="1258" t="s">
        <v>5</v>
      </c>
      <c r="D2434" s="1093">
        <v>3</v>
      </c>
      <c r="E2434" s="1283"/>
      <c r="F2434" s="1101">
        <f t="shared" ref="F2434" si="114">D2434*E2434</f>
        <v>0</v>
      </c>
      <c r="G2434" s="1097"/>
      <c r="H2434" s="1106"/>
      <c r="I2434" s="1099"/>
      <c r="J2434" s="1100"/>
      <c r="K2434" s="1101"/>
      <c r="L2434" s="1101"/>
    </row>
    <row r="2435" spans="1:12" ht="13.5" customHeight="1">
      <c r="B2435" s="1253"/>
      <c r="C2435" s="1258"/>
      <c r="D2435" s="1093"/>
      <c r="E2435" s="1283"/>
      <c r="F2435" s="1286"/>
      <c r="G2435" s="1097"/>
      <c r="H2435" s="1106"/>
      <c r="I2435" s="1099"/>
      <c r="J2435" s="1100"/>
      <c r="K2435" s="1101"/>
      <c r="L2435" s="1101"/>
    </row>
    <row r="2436" spans="1:12" ht="23">
      <c r="A2436" s="1137" t="s">
        <v>2975</v>
      </c>
      <c r="B2436" s="1253" t="s">
        <v>2193</v>
      </c>
      <c r="C2436" s="1258"/>
      <c r="D2436" s="1093"/>
      <c r="E2436" s="1283"/>
      <c r="F2436" s="1286"/>
      <c r="G2436" s="1097"/>
      <c r="H2436" s="1106"/>
      <c r="I2436" s="1099"/>
      <c r="J2436" s="1100"/>
      <c r="K2436" s="1101"/>
      <c r="L2436" s="1101"/>
    </row>
    <row r="2437" spans="1:12" ht="13.5" customHeight="1">
      <c r="B2437" s="1138" t="s">
        <v>2820</v>
      </c>
      <c r="C2437" s="1258" t="s">
        <v>5</v>
      </c>
      <c r="D2437" s="1093">
        <v>3</v>
      </c>
      <c r="E2437" s="1283"/>
      <c r="F2437" s="1101">
        <f t="shared" ref="F2437" si="115">D2437*E2437</f>
        <v>0</v>
      </c>
      <c r="G2437" s="1097"/>
      <c r="H2437" s="1106"/>
      <c r="I2437" s="1099"/>
      <c r="J2437" s="1100"/>
      <c r="K2437" s="1101"/>
      <c r="L2437" s="1101"/>
    </row>
    <row r="2438" spans="1:12" ht="13.5" customHeight="1">
      <c r="A2438" s="1231"/>
      <c r="B2438" s="1137"/>
      <c r="C2438" s="1260"/>
      <c r="E2438" s="1283"/>
      <c r="F2438" s="1286"/>
      <c r="G2438" s="1097"/>
      <c r="H2438" s="1106"/>
      <c r="I2438" s="1099"/>
      <c r="J2438" s="1100"/>
      <c r="K2438" s="1101"/>
      <c r="L2438" s="1101"/>
    </row>
    <row r="2439" spans="1:12" ht="172.5">
      <c r="A2439" s="1137" t="s">
        <v>2976</v>
      </c>
      <c r="B2439" s="1137" t="s">
        <v>2822</v>
      </c>
      <c r="C2439" s="1099"/>
      <c r="D2439" s="1100"/>
      <c r="E2439" s="1101"/>
      <c r="F2439" s="1101"/>
    </row>
    <row r="2440" spans="1:12">
      <c r="A2440" s="1097"/>
      <c r="B2440" s="1137" t="s">
        <v>2823</v>
      </c>
      <c r="C2440" s="1099" t="s">
        <v>1579</v>
      </c>
      <c r="D2440" s="1100">
        <v>12</v>
      </c>
      <c r="E2440" s="1101"/>
      <c r="F2440" s="1101">
        <f t="shared" ref="F2440:F2441" si="116">D2440*E2440</f>
        <v>0</v>
      </c>
    </row>
    <row r="2441" spans="1:12">
      <c r="A2441" s="1097"/>
      <c r="B2441" s="1137" t="s">
        <v>2824</v>
      </c>
      <c r="C2441" s="1099" t="s">
        <v>1579</v>
      </c>
      <c r="D2441" s="1100">
        <v>90</v>
      </c>
      <c r="E2441" s="1101"/>
      <c r="F2441" s="1101">
        <f t="shared" si="116"/>
        <v>0</v>
      </c>
    </row>
    <row r="2442" spans="1:12" ht="13.5" customHeight="1">
      <c r="A2442" s="1097"/>
      <c r="B2442" s="1112"/>
      <c r="C2442" s="1099"/>
      <c r="D2442" s="1100"/>
      <c r="E2442" s="1101"/>
      <c r="F2442" s="1101"/>
    </row>
    <row r="2443" spans="1:12" ht="131.25" customHeight="1">
      <c r="A2443" s="1137" t="s">
        <v>2977</v>
      </c>
      <c r="B2443" s="1137" t="s">
        <v>2826</v>
      </c>
      <c r="C2443" s="1126"/>
      <c r="D2443" s="1100"/>
      <c r="E2443" s="1101"/>
      <c r="F2443" s="1101"/>
    </row>
    <row r="2444" spans="1:12" ht="13.5" customHeight="1">
      <c r="A2444" s="1097"/>
      <c r="B2444" s="1157" t="s">
        <v>2671</v>
      </c>
      <c r="C2444" s="1293" t="s">
        <v>1579</v>
      </c>
      <c r="D2444" s="1100">
        <v>12</v>
      </c>
      <c r="E2444" s="1101"/>
      <c r="F2444" s="1101">
        <f t="shared" ref="F2444:F2445" si="117">D2444*E2444</f>
        <v>0</v>
      </c>
    </row>
    <row r="2445" spans="1:12" ht="13.5" customHeight="1">
      <c r="A2445" s="1097"/>
      <c r="B2445" s="1157" t="s">
        <v>2147</v>
      </c>
      <c r="C2445" s="1293" t="s">
        <v>1579</v>
      </c>
      <c r="D2445" s="1100">
        <v>90</v>
      </c>
      <c r="E2445" s="1101"/>
      <c r="F2445" s="1101">
        <f t="shared" si="117"/>
        <v>0</v>
      </c>
    </row>
    <row r="2446" spans="1:12" ht="13.5" customHeight="1">
      <c r="A2446" s="1097"/>
      <c r="B2446" s="1112"/>
      <c r="C2446" s="1099"/>
      <c r="D2446" s="1100"/>
      <c r="E2446" s="1101"/>
      <c r="F2446" s="1101"/>
    </row>
    <row r="2447" spans="1:12" ht="24.75" customHeight="1">
      <c r="A2447" s="1097" t="s">
        <v>2978</v>
      </c>
      <c r="B2447" s="1137" t="s">
        <v>2188</v>
      </c>
      <c r="C2447" s="1100"/>
      <c r="D2447" s="1294"/>
      <c r="E2447" s="1101"/>
      <c r="F2447" s="1101"/>
    </row>
    <row r="2448" spans="1:12">
      <c r="A2448" s="1097"/>
      <c r="B2448" s="1137"/>
      <c r="C2448" s="1100" t="s">
        <v>7</v>
      </c>
      <c r="D2448" s="1294">
        <v>30</v>
      </c>
      <c r="E2448" s="1101"/>
      <c r="F2448" s="1101">
        <f t="shared" ref="F2448" si="118">D2448*E2448</f>
        <v>0</v>
      </c>
    </row>
    <row r="2449" spans="1:12">
      <c r="A2449" s="1132"/>
      <c r="B2449" s="1104"/>
      <c r="C2449" s="1099"/>
      <c r="D2449" s="1100"/>
      <c r="E2449" s="1130"/>
      <c r="F2449" s="1101"/>
    </row>
    <row r="2450" spans="1:12" ht="34.5">
      <c r="A2450" s="1097" t="s">
        <v>2979</v>
      </c>
      <c r="B2450" s="1137" t="s">
        <v>2196</v>
      </c>
      <c r="C2450" s="1164"/>
      <c r="D2450" s="1164"/>
      <c r="E2450" s="1101"/>
      <c r="F2450" s="1101"/>
    </row>
    <row r="2451" spans="1:12">
      <c r="A2451" s="1165"/>
      <c r="B2451" s="1302"/>
      <c r="C2451" s="1088" t="s">
        <v>2155</v>
      </c>
      <c r="D2451" s="1088">
        <v>1</v>
      </c>
      <c r="E2451" s="1101"/>
      <c r="F2451" s="1101">
        <f t="shared" ref="F2451" si="119">D2451*E2451</f>
        <v>0</v>
      </c>
    </row>
    <row r="2452" spans="1:12">
      <c r="A2452" s="1097"/>
      <c r="B2452" s="1137"/>
      <c r="C2452" s="1164"/>
      <c r="D2452" s="1164"/>
      <c r="E2452" s="1101"/>
      <c r="F2452" s="1101"/>
    </row>
    <row r="2453" spans="1:12" ht="23">
      <c r="A2453" s="1097" t="s">
        <v>2980</v>
      </c>
      <c r="B2453" s="1303" t="s">
        <v>2218</v>
      </c>
      <c r="C2453" s="1187"/>
      <c r="D2453" s="1188"/>
      <c r="E2453" s="1101"/>
      <c r="F2453" s="1101"/>
      <c r="J2453" s="1140"/>
      <c r="L2453" s="1189"/>
    </row>
    <row r="2454" spans="1:12" ht="14.5">
      <c r="A2454" s="1190"/>
      <c r="B2454" s="1304"/>
      <c r="C2454" s="1187" t="s">
        <v>183</v>
      </c>
      <c r="D2454" s="1188">
        <v>1</v>
      </c>
      <c r="E2454" s="1101"/>
      <c r="F2454" s="1101">
        <f t="shared" ref="F2454" si="120">D2454*E2454</f>
        <v>0</v>
      </c>
      <c r="J2454" s="1140"/>
      <c r="L2454" s="1189"/>
    </row>
    <row r="2455" spans="1:12" ht="14.5">
      <c r="A2455" s="1190"/>
      <c r="B2455" s="1304"/>
      <c r="C2455" s="1187"/>
      <c r="D2455" s="1188"/>
      <c r="E2455" s="1101"/>
      <c r="F2455" s="1101"/>
      <c r="J2455" s="1140"/>
      <c r="L2455" s="1189"/>
    </row>
    <row r="2456" spans="1:12" ht="14.5">
      <c r="A2456" s="1190"/>
      <c r="B2456" s="1304"/>
      <c r="C2456" s="1187"/>
      <c r="D2456" s="1188"/>
      <c r="E2456" s="1101"/>
      <c r="F2456" s="1101"/>
      <c r="J2456" s="1140"/>
      <c r="L2456" s="1189"/>
    </row>
    <row r="2457" spans="1:12" ht="46">
      <c r="A2457" s="1097" t="s">
        <v>2981</v>
      </c>
      <c r="B2457" s="1137" t="s">
        <v>2223</v>
      </c>
      <c r="D2457" s="1130"/>
      <c r="E2457" s="1101"/>
      <c r="F2457" s="1101"/>
      <c r="J2457" s="1192"/>
      <c r="L2457" s="1193"/>
    </row>
    <row r="2458" spans="1:12">
      <c r="A2458" s="1077"/>
      <c r="B2458" s="1305"/>
      <c r="C2458" s="1088" t="s">
        <v>2155</v>
      </c>
      <c r="D2458" s="1088">
        <v>1</v>
      </c>
      <c r="E2458" s="1101"/>
      <c r="F2458" s="1101">
        <f t="shared" ref="F2458" si="121">D2458*E2458</f>
        <v>0</v>
      </c>
      <c r="J2458" s="1192"/>
      <c r="L2458" s="1193"/>
    </row>
    <row r="2459" spans="1:12" ht="12.5">
      <c r="A2459" s="1195"/>
      <c r="B2459" s="1306"/>
      <c r="C2459" s="1185"/>
      <c r="D2459" s="1185"/>
      <c r="E2459" s="1101"/>
      <c r="F2459" s="1101"/>
      <c r="J2459" s="1197"/>
      <c r="L2459" s="1193"/>
    </row>
    <row r="2460" spans="1:12" ht="70.5" customHeight="1">
      <c r="A2460" s="1097" t="s">
        <v>2982</v>
      </c>
      <c r="B2460" s="1137" t="s">
        <v>2225</v>
      </c>
      <c r="C2460" s="1198"/>
      <c r="D2460" s="1198"/>
      <c r="E2460" s="1101"/>
      <c r="F2460" s="1101"/>
      <c r="J2460" s="1197"/>
      <c r="L2460" s="1193"/>
    </row>
    <row r="2461" spans="1:12">
      <c r="A2461" s="1077"/>
      <c r="B2461" s="1194"/>
      <c r="C2461" s="1088" t="s">
        <v>2155</v>
      </c>
      <c r="D2461" s="1088">
        <v>1</v>
      </c>
      <c r="E2461" s="1101"/>
      <c r="F2461" s="1101">
        <f t="shared" ref="F2461" si="122">D2461*E2461</f>
        <v>0</v>
      </c>
      <c r="J2461" s="1192"/>
      <c r="L2461" s="1193"/>
    </row>
    <row r="2462" spans="1:12" ht="13.5" customHeight="1">
      <c r="A2462" s="1132"/>
      <c r="B2462" s="1295"/>
      <c r="C2462" s="1099"/>
      <c r="D2462" s="1100"/>
      <c r="E2462" s="1101"/>
      <c r="F2462" s="1101"/>
    </row>
    <row r="2463" spans="1:12" ht="13.5" customHeight="1">
      <c r="A2463" s="1287" t="s">
        <v>2961</v>
      </c>
      <c r="B2463" s="1200" t="s">
        <v>2832</v>
      </c>
      <c r="C2463" s="1296"/>
      <c r="D2463" s="1297"/>
      <c r="E2463" s="1202"/>
      <c r="F2463" s="1203">
        <f>SUM(F2381:F2462)</f>
        <v>0</v>
      </c>
    </row>
    <row r="2464" spans="1:12" ht="13.5" customHeight="1">
      <c r="A2464" s="1132"/>
      <c r="B2464" s="1295"/>
      <c r="C2464" s="1099"/>
      <c r="D2464" s="1100"/>
      <c r="E2464" s="1101"/>
      <c r="F2464" s="1101"/>
    </row>
    <row r="2465" spans="1:12" ht="13.5" customHeight="1" thickBot="1">
      <c r="A2465" s="1132"/>
      <c r="B2465" s="1295"/>
      <c r="C2465" s="1099"/>
      <c r="D2465" s="1100"/>
      <c r="E2465" s="1101"/>
      <c r="F2465" s="1101"/>
    </row>
    <row r="2466" spans="1:12" ht="23.5" thickBot="1">
      <c r="A2466" s="1298" t="s">
        <v>1395</v>
      </c>
      <c r="B2466" s="1239" t="s">
        <v>2983</v>
      </c>
      <c r="C2466" s="1240"/>
      <c r="D2466" s="1240"/>
      <c r="E2466" s="1241"/>
      <c r="F2466" s="1242">
        <f>F2463+F2377+F2270</f>
        <v>0</v>
      </c>
    </row>
    <row r="2467" spans="1:12">
      <c r="A2467" s="1151"/>
      <c r="B2467" s="1219"/>
      <c r="C2467" s="1172"/>
      <c r="D2467" s="1221"/>
      <c r="E2467" s="1101"/>
      <c r="F2467" s="1101"/>
      <c r="J2467" s="1197"/>
      <c r="L2467" s="1193"/>
    </row>
    <row r="2468" spans="1:12">
      <c r="A2468" s="1151"/>
      <c r="B2468" s="1219"/>
      <c r="C2468" s="1172"/>
      <c r="D2468" s="1221"/>
      <c r="E2468" s="1101"/>
      <c r="F2468" s="1101"/>
      <c r="J2468" s="1197"/>
      <c r="L2468" s="1193"/>
    </row>
    <row r="2469" spans="1:12">
      <c r="A2469" s="1089" t="s">
        <v>1409</v>
      </c>
      <c r="B2469" s="1081" t="s">
        <v>2984</v>
      </c>
      <c r="C2469" s="1082"/>
      <c r="D2469" s="1082"/>
      <c r="E2469" s="1088"/>
      <c r="F2469" s="1088"/>
    </row>
    <row r="2470" spans="1:12">
      <c r="A2470" s="1080"/>
      <c r="B2470" s="1081"/>
      <c r="C2470" s="1082"/>
      <c r="D2470" s="1082"/>
      <c r="E2470" s="1088"/>
      <c r="F2470" s="1088"/>
    </row>
    <row r="2471" spans="1:12" ht="12.5">
      <c r="A2471" s="1090" t="s">
        <v>2985</v>
      </c>
      <c r="B2471" s="1091" t="s">
        <v>2656</v>
      </c>
      <c r="C2471" s="1092"/>
      <c r="D2471" s="1093"/>
      <c r="E2471" s="1094"/>
      <c r="F2471" s="1095"/>
    </row>
    <row r="2472" spans="1:12" ht="14.5">
      <c r="A2472" s="1090"/>
      <c r="B2472" s="1096"/>
      <c r="C2472" s="1092"/>
      <c r="D2472" s="1093"/>
      <c r="E2472" s="1094"/>
      <c r="F2472" s="1095"/>
    </row>
    <row r="2473" spans="1:12" ht="46">
      <c r="A2473" s="1097" t="s">
        <v>2986</v>
      </c>
      <c r="B2473" s="1259" t="s">
        <v>2658</v>
      </c>
      <c r="C2473" s="1260"/>
      <c r="E2473" s="1261"/>
      <c r="F2473" s="1262"/>
    </row>
    <row r="2474" spans="1:12" ht="15.5">
      <c r="A2474" s="1097"/>
      <c r="B2474" s="1259" t="s">
        <v>2659</v>
      </c>
      <c r="C2474" s="1260"/>
      <c r="E2474" s="1261"/>
      <c r="F2474" s="1262"/>
    </row>
    <row r="2475" spans="1:12" ht="15.5">
      <c r="A2475" s="1097"/>
      <c r="B2475" s="1259" t="s">
        <v>2660</v>
      </c>
      <c r="C2475" s="1260"/>
      <c r="E2475" s="1261"/>
      <c r="F2475" s="1262"/>
    </row>
    <row r="2476" spans="1:12" ht="14.5">
      <c r="A2476" s="1097"/>
      <c r="B2476" s="1263"/>
      <c r="C2476" s="1264" t="s">
        <v>183</v>
      </c>
      <c r="D2476" s="1088">
        <v>1</v>
      </c>
      <c r="E2476" s="1261"/>
      <c r="F2476" s="1101">
        <f t="shared" ref="F2476" si="123">D2476*E2476</f>
        <v>0</v>
      </c>
    </row>
    <row r="2477" spans="1:12" ht="13.5" customHeight="1">
      <c r="A2477" s="1097"/>
      <c r="B2477" s="1103"/>
      <c r="C2477" s="1099"/>
      <c r="D2477" s="1100"/>
      <c r="E2477" s="1101"/>
      <c r="F2477" s="1102"/>
    </row>
    <row r="2478" spans="1:12" ht="13.5" customHeight="1">
      <c r="A2478" s="1097" t="s">
        <v>2987</v>
      </c>
      <c r="B2478" s="1259" t="s">
        <v>2662</v>
      </c>
      <c r="C2478" s="1264" t="s">
        <v>183</v>
      </c>
      <c r="D2478" s="1088">
        <v>1</v>
      </c>
      <c r="E2478" s="1261"/>
      <c r="F2478" s="1101">
        <f t="shared" ref="F2478" si="124">D2478*E2478</f>
        <v>0</v>
      </c>
    </row>
    <row r="2479" spans="1:12" ht="13.5" customHeight="1">
      <c r="A2479" s="1097"/>
      <c r="B2479" s="1265"/>
      <c r="C2479" s="1266"/>
      <c r="E2479" s="1261"/>
      <c r="F2479" s="1267"/>
    </row>
    <row r="2480" spans="1:12" s="1262" customFormat="1" ht="23">
      <c r="A2480" s="1097" t="s">
        <v>2988</v>
      </c>
      <c r="B2480" s="1259" t="s">
        <v>2664</v>
      </c>
      <c r="C2480" s="1266"/>
      <c r="D2480" s="1088"/>
      <c r="E2480" s="1261"/>
      <c r="F2480" s="1267"/>
    </row>
    <row r="2481" spans="1:6" s="1262" customFormat="1" ht="14.5">
      <c r="A2481" s="1097"/>
      <c r="B2481" s="1265" t="s">
        <v>2665</v>
      </c>
      <c r="C2481" s="1266" t="s">
        <v>5</v>
      </c>
      <c r="D2481" s="1088">
        <v>1</v>
      </c>
      <c r="E2481" s="1261"/>
      <c r="F2481" s="1101">
        <f t="shared" ref="F2481" si="125">D2481*E2481</f>
        <v>0</v>
      </c>
    </row>
    <row r="2482" spans="1:6" ht="13.5" customHeight="1">
      <c r="A2482" s="1097"/>
      <c r="B2482" s="1104"/>
      <c r="C2482" s="1099"/>
      <c r="D2482" s="1100"/>
      <c r="E2482" s="1101"/>
      <c r="F2482" s="1102"/>
    </row>
    <row r="2483" spans="1:6" s="1262" customFormat="1" ht="14.5">
      <c r="A2483" s="1097" t="s">
        <v>2989</v>
      </c>
      <c r="B2483" s="1268" t="s">
        <v>2667</v>
      </c>
      <c r="C2483" s="1266"/>
      <c r="D2483" s="1088"/>
      <c r="E2483" s="1261"/>
      <c r="F2483" s="1267"/>
    </row>
    <row r="2484" spans="1:6" s="1262" customFormat="1" ht="14.5">
      <c r="A2484" s="1097"/>
      <c r="B2484" s="1265" t="s">
        <v>2668</v>
      </c>
      <c r="C2484" s="1266" t="s">
        <v>1579</v>
      </c>
      <c r="D2484" s="1088">
        <v>12</v>
      </c>
      <c r="E2484" s="1261"/>
      <c r="F2484" s="1101">
        <f t="shared" ref="F2484" si="126">D2484*E2484</f>
        <v>0</v>
      </c>
    </row>
    <row r="2485" spans="1:6" ht="12.5">
      <c r="A2485" s="1097"/>
      <c r="B2485" s="1104"/>
      <c r="C2485" s="1099"/>
      <c r="D2485" s="1100"/>
      <c r="E2485" s="1101"/>
      <c r="F2485" s="1102"/>
    </row>
    <row r="2486" spans="1:6" s="1262" customFormat="1" ht="29">
      <c r="A2486" s="1097" t="s">
        <v>2990</v>
      </c>
      <c r="B2486" s="1269" t="s">
        <v>2670</v>
      </c>
      <c r="C2486" s="1264"/>
      <c r="D2486" s="1088"/>
      <c r="E2486" s="1261"/>
      <c r="F2486" s="1267"/>
    </row>
    <row r="2487" spans="1:6" s="1262" customFormat="1" ht="14.5">
      <c r="A2487" s="1097"/>
      <c r="B2487" s="1186" t="s">
        <v>2671</v>
      </c>
      <c r="C2487" s="1266" t="s">
        <v>5</v>
      </c>
      <c r="D2487" s="1088">
        <v>10</v>
      </c>
      <c r="E2487" s="1261"/>
      <c r="F2487" s="1101">
        <f t="shared" ref="F2487" si="127">D2487*E2487</f>
        <v>0</v>
      </c>
    </row>
    <row r="2488" spans="1:6" s="1262" customFormat="1" ht="14.5">
      <c r="A2488" s="1097"/>
      <c r="B2488" s="1269"/>
      <c r="C2488" s="1270"/>
      <c r="D2488" s="1088"/>
      <c r="E2488" s="1261"/>
      <c r="F2488" s="1267"/>
    </row>
    <row r="2489" spans="1:6" s="1262" customFormat="1" ht="23">
      <c r="A2489" s="1097" t="s">
        <v>2991</v>
      </c>
      <c r="B2489" s="1269" t="s">
        <v>2673</v>
      </c>
      <c r="C2489" s="1270" t="s">
        <v>7</v>
      </c>
      <c r="D2489" s="1088">
        <v>20</v>
      </c>
      <c r="E2489" s="1261"/>
      <c r="F2489" s="1101">
        <f t="shared" ref="F2489" si="128">D2489*E2489</f>
        <v>0</v>
      </c>
    </row>
    <row r="2490" spans="1:6" s="1262" customFormat="1" ht="14.5">
      <c r="A2490" s="1097"/>
      <c r="B2490" s="1269"/>
      <c r="C2490" s="1271"/>
      <c r="D2490" s="1088"/>
      <c r="E2490" s="1261"/>
      <c r="F2490" s="1267"/>
    </row>
    <row r="2491" spans="1:6" s="1262" customFormat="1" ht="34.5">
      <c r="A2491" s="1097" t="s">
        <v>2992</v>
      </c>
      <c r="B2491" s="1269" t="s">
        <v>2675</v>
      </c>
      <c r="C2491" s="1187" t="s">
        <v>183</v>
      </c>
      <c r="D2491" s="1088">
        <v>1</v>
      </c>
      <c r="E2491" s="1261"/>
      <c r="F2491" s="1101">
        <f t="shared" ref="F2491" si="129">D2491*E2491</f>
        <v>0</v>
      </c>
    </row>
    <row r="2492" spans="1:6" s="1262" customFormat="1" ht="14.5">
      <c r="A2492" s="1097"/>
      <c r="B2492" s="1269"/>
      <c r="C2492" s="1270"/>
      <c r="D2492" s="1088"/>
      <c r="E2492" s="1261"/>
      <c r="F2492" s="1267"/>
    </row>
    <row r="2493" spans="1:6" s="1262" customFormat="1" ht="57.5">
      <c r="A2493" s="1097" t="s">
        <v>2993</v>
      </c>
      <c r="B2493" s="1269" t="s">
        <v>2677</v>
      </c>
      <c r="C2493" s="1187" t="s">
        <v>183</v>
      </c>
      <c r="D2493" s="1088">
        <v>1</v>
      </c>
      <c r="E2493" s="1261"/>
      <c r="F2493" s="1101">
        <f t="shared" ref="F2493" si="130">D2493*E2493</f>
        <v>0</v>
      </c>
    </row>
    <row r="2494" spans="1:6" s="1262" customFormat="1" ht="14.5">
      <c r="A2494" s="1097"/>
      <c r="B2494" s="1269"/>
      <c r="C2494" s="1270"/>
      <c r="D2494" s="1088"/>
      <c r="E2494" s="1261"/>
      <c r="F2494" s="1267"/>
    </row>
    <row r="2495" spans="1:6" s="1262" customFormat="1" ht="34.5">
      <c r="A2495" s="1097" t="s">
        <v>2994</v>
      </c>
      <c r="B2495" s="1269" t="s">
        <v>2679</v>
      </c>
      <c r="C2495" s="1187" t="s">
        <v>183</v>
      </c>
      <c r="D2495" s="1088">
        <v>1</v>
      </c>
      <c r="E2495" s="1261"/>
      <c r="F2495" s="1101">
        <f t="shared" ref="F2495" si="131">D2495*E2495</f>
        <v>0</v>
      </c>
    </row>
    <row r="2496" spans="1:6" s="1262" customFormat="1" ht="14.5">
      <c r="A2496" s="1097"/>
      <c r="B2496" s="1269"/>
      <c r="C2496" s="1270"/>
      <c r="D2496" s="1088"/>
      <c r="E2496" s="1261"/>
      <c r="F2496" s="1267"/>
    </row>
    <row r="2497" spans="1:6" s="1262" customFormat="1" ht="46">
      <c r="A2497" s="1097" t="s">
        <v>2995</v>
      </c>
      <c r="B2497" s="1269" t="s">
        <v>2681</v>
      </c>
      <c r="C2497" s="1270"/>
      <c r="D2497" s="1088"/>
      <c r="E2497" s="1261"/>
      <c r="F2497" s="1267"/>
    </row>
    <row r="2498" spans="1:6" s="1262" customFormat="1" ht="14.5">
      <c r="A2498" s="1097"/>
      <c r="B2498" s="1272" t="s">
        <v>2682</v>
      </c>
      <c r="C2498" s="1270" t="s">
        <v>2174</v>
      </c>
      <c r="D2498" s="1088">
        <v>2</v>
      </c>
      <c r="E2498" s="1261"/>
      <c r="F2498" s="1101">
        <f t="shared" ref="F2498:F2499" si="132">D2498*E2498</f>
        <v>0</v>
      </c>
    </row>
    <row r="2499" spans="1:6" s="1262" customFormat="1" ht="14.5">
      <c r="A2499" s="1097"/>
      <c r="B2499" s="1272" t="s">
        <v>2683</v>
      </c>
      <c r="C2499" s="1270" t="s">
        <v>2174</v>
      </c>
      <c r="D2499" s="1088">
        <v>1.5</v>
      </c>
      <c r="E2499" s="1261"/>
      <c r="F2499" s="1101">
        <f t="shared" si="132"/>
        <v>0</v>
      </c>
    </row>
    <row r="2500" spans="1:6" s="1262" customFormat="1" ht="14.5">
      <c r="A2500" s="1097"/>
      <c r="B2500" s="1273"/>
      <c r="C2500" s="1264"/>
      <c r="D2500" s="1088"/>
      <c r="E2500" s="1261"/>
      <c r="F2500" s="1267"/>
    </row>
    <row r="2501" spans="1:6" s="1262" customFormat="1" ht="23">
      <c r="A2501" s="1097" t="s">
        <v>2996</v>
      </c>
      <c r="B2501" s="1269" t="s">
        <v>2685</v>
      </c>
      <c r="C2501" s="1187" t="s">
        <v>183</v>
      </c>
      <c r="D2501" s="1088">
        <v>1</v>
      </c>
      <c r="E2501" s="1261"/>
      <c r="F2501" s="1101">
        <f t="shared" ref="F2501" si="133">D2501*E2501</f>
        <v>0</v>
      </c>
    </row>
    <row r="2502" spans="1:6" s="1262" customFormat="1" ht="14.5">
      <c r="A2502" s="1097"/>
      <c r="B2502" s="1269"/>
      <c r="C2502" s="1271"/>
      <c r="D2502" s="1088"/>
      <c r="E2502" s="1261"/>
      <c r="F2502" s="1267"/>
    </row>
    <row r="2503" spans="1:6" s="1262" customFormat="1" ht="23">
      <c r="A2503" s="1097" t="s">
        <v>2997</v>
      </c>
      <c r="B2503" s="1269" t="s">
        <v>2687</v>
      </c>
      <c r="C2503" s="1187" t="s">
        <v>183</v>
      </c>
      <c r="D2503" s="1088">
        <v>1</v>
      </c>
      <c r="E2503" s="1261"/>
      <c r="F2503" s="1101">
        <f t="shared" ref="F2503" si="134">D2503*E2503</f>
        <v>0</v>
      </c>
    </row>
    <row r="2504" spans="1:6" s="1262" customFormat="1" ht="14.5">
      <c r="A2504" s="1097"/>
      <c r="B2504" s="1273"/>
      <c r="C2504" s="1264"/>
      <c r="D2504" s="1088"/>
      <c r="E2504" s="1261"/>
      <c r="F2504" s="1267"/>
    </row>
    <row r="2505" spans="1:6" s="1262" customFormat="1" ht="46">
      <c r="A2505" s="1097" t="s">
        <v>2998</v>
      </c>
      <c r="B2505" s="1269" t="s">
        <v>2689</v>
      </c>
      <c r="C2505" s="1187" t="s">
        <v>183</v>
      </c>
      <c r="D2505" s="1088">
        <v>1</v>
      </c>
      <c r="E2505" s="1261"/>
      <c r="F2505" s="1101">
        <f t="shared" ref="F2505" si="135">D2505*E2505</f>
        <v>0</v>
      </c>
    </row>
    <row r="2506" spans="1:6" ht="13.5" customHeight="1">
      <c r="A2506" s="1097"/>
      <c r="B2506" s="1104"/>
      <c r="C2506" s="1099"/>
      <c r="D2506" s="1100"/>
      <c r="E2506" s="1101"/>
      <c r="F2506" s="1102"/>
    </row>
    <row r="2507" spans="1:6" s="1279" customFormat="1" ht="18" customHeight="1">
      <c r="A2507" s="1274" t="s">
        <v>2985</v>
      </c>
      <c r="B2507" s="1275" t="s">
        <v>2690</v>
      </c>
      <c r="C2507" s="1276"/>
      <c r="D2507" s="1276"/>
      <c r="E2507" s="1277"/>
      <c r="F2507" s="1278">
        <f>SUM(F2473:F2506)</f>
        <v>0</v>
      </c>
    </row>
    <row r="2508" spans="1:6" ht="13.5" customHeight="1">
      <c r="A2508" s="1097"/>
      <c r="B2508" s="1104"/>
      <c r="C2508" s="1099"/>
      <c r="D2508" s="1100"/>
      <c r="E2508" s="1101"/>
      <c r="F2508" s="1102"/>
    </row>
    <row r="2509" spans="1:6" ht="12.5">
      <c r="A2509" s="1090" t="s">
        <v>2999</v>
      </c>
      <c r="B2509" s="1091" t="s">
        <v>2692</v>
      </c>
      <c r="C2509" s="1092"/>
      <c r="D2509" s="1093"/>
      <c r="E2509" s="1094"/>
      <c r="F2509" s="1095"/>
    </row>
    <row r="2510" spans="1:6" ht="13.5" customHeight="1">
      <c r="A2510" s="1097"/>
      <c r="B2510" s="1104"/>
      <c r="C2510" s="1099"/>
      <c r="D2510" s="1100"/>
      <c r="E2510" s="1101"/>
      <c r="F2510" s="1102"/>
    </row>
    <row r="2511" spans="1:6" ht="13.5" customHeight="1">
      <c r="A2511" s="1097" t="s">
        <v>3000</v>
      </c>
      <c r="B2511" s="1253" t="s">
        <v>2694</v>
      </c>
      <c r="C2511" s="1260"/>
      <c r="E2511" s="1101"/>
      <c r="F2511" s="1102"/>
    </row>
    <row r="2512" spans="1:6" ht="13.5" customHeight="1">
      <c r="A2512" s="1097"/>
      <c r="B2512" s="1253" t="s">
        <v>2695</v>
      </c>
      <c r="C2512" s="1260"/>
      <c r="E2512" s="1101"/>
      <c r="F2512" s="1102"/>
    </row>
    <row r="2513" spans="1:6" ht="13.5" customHeight="1">
      <c r="A2513" s="1097"/>
      <c r="B2513" s="1253" t="s">
        <v>2696</v>
      </c>
      <c r="C2513" s="1260"/>
      <c r="E2513" s="1101"/>
      <c r="F2513" s="1102"/>
    </row>
    <row r="2514" spans="1:6" ht="13.5" customHeight="1">
      <c r="A2514" s="1097"/>
      <c r="B2514" s="1253" t="s">
        <v>2697</v>
      </c>
      <c r="C2514" s="1260"/>
      <c r="E2514" s="1101"/>
      <c r="F2514" s="1102"/>
    </row>
    <row r="2515" spans="1:6" ht="13.5" customHeight="1">
      <c r="A2515" s="1097"/>
      <c r="B2515" s="1253" t="s">
        <v>2698</v>
      </c>
      <c r="C2515" s="1260"/>
      <c r="E2515" s="1101"/>
      <c r="F2515" s="1102"/>
    </row>
    <row r="2516" spans="1:6" ht="13.5" customHeight="1">
      <c r="A2516" s="1097"/>
      <c r="B2516" s="1253" t="s">
        <v>2699</v>
      </c>
      <c r="C2516" s="1260"/>
      <c r="E2516" s="1101"/>
      <c r="F2516" s="1102"/>
    </row>
    <row r="2517" spans="1:6" ht="13.5" customHeight="1">
      <c r="A2517" s="1097"/>
      <c r="B2517" s="1253" t="s">
        <v>2700</v>
      </c>
      <c r="C2517" s="1260"/>
      <c r="E2517" s="1101"/>
      <c r="F2517" s="1102"/>
    </row>
    <row r="2518" spans="1:6" ht="13.5" customHeight="1">
      <c r="A2518" s="1097"/>
      <c r="B2518" s="1253" t="s">
        <v>2701</v>
      </c>
      <c r="C2518" s="1260"/>
      <c r="E2518" s="1101"/>
      <c r="F2518" s="1102"/>
    </row>
    <row r="2519" spans="1:6" ht="13.5" customHeight="1">
      <c r="A2519" s="1097"/>
      <c r="B2519" s="1253" t="s">
        <v>2702</v>
      </c>
      <c r="C2519" s="1260"/>
      <c r="E2519" s="1101"/>
      <c r="F2519" s="1102"/>
    </row>
    <row r="2520" spans="1:6" ht="13.5" customHeight="1">
      <c r="A2520" s="1097"/>
      <c r="B2520" s="1253" t="s">
        <v>2703</v>
      </c>
      <c r="C2520" s="1260"/>
      <c r="E2520" s="1101"/>
      <c r="F2520" s="1102"/>
    </row>
    <row r="2521" spans="1:6" ht="13.5" customHeight="1">
      <c r="A2521" s="1097"/>
      <c r="B2521" s="1253" t="s">
        <v>2704</v>
      </c>
      <c r="C2521" s="1260"/>
      <c r="E2521" s="1101"/>
      <c r="F2521" s="1102"/>
    </row>
    <row r="2522" spans="1:6" ht="13.5" customHeight="1">
      <c r="A2522" s="1097"/>
      <c r="B2522" s="1253" t="s">
        <v>2705</v>
      </c>
      <c r="C2522" s="1260"/>
      <c r="E2522" s="1101"/>
      <c r="F2522" s="1102"/>
    </row>
    <row r="2523" spans="1:6" ht="13.5" customHeight="1">
      <c r="A2523" s="1097"/>
      <c r="B2523" s="1253" t="s">
        <v>2706</v>
      </c>
      <c r="C2523" s="1260"/>
      <c r="E2523" s="1101"/>
      <c r="F2523" s="1102"/>
    </row>
    <row r="2524" spans="1:6" ht="13.5" customHeight="1">
      <c r="A2524" s="1097"/>
      <c r="B2524" s="1253" t="s">
        <v>2707</v>
      </c>
      <c r="C2524" s="1260"/>
      <c r="E2524" s="1101"/>
      <c r="F2524" s="1102"/>
    </row>
    <row r="2525" spans="1:6" ht="13.5" customHeight="1">
      <c r="A2525" s="1097"/>
      <c r="B2525" s="1253" t="s">
        <v>2708</v>
      </c>
      <c r="C2525" s="1260"/>
      <c r="E2525" s="1101"/>
      <c r="F2525" s="1102"/>
    </row>
    <row r="2526" spans="1:6" ht="13.5" customHeight="1">
      <c r="A2526" s="1097"/>
      <c r="B2526" s="1253" t="s">
        <v>2709</v>
      </c>
      <c r="C2526" s="1260"/>
      <c r="E2526" s="1101"/>
      <c r="F2526" s="1102"/>
    </row>
    <row r="2527" spans="1:6" ht="13.5" customHeight="1">
      <c r="A2527" s="1097"/>
      <c r="B2527" s="1253" t="s">
        <v>2710</v>
      </c>
      <c r="C2527" s="1260"/>
      <c r="E2527" s="1101"/>
      <c r="F2527" s="1102"/>
    </row>
    <row r="2528" spans="1:6" ht="13.5" customHeight="1">
      <c r="A2528" s="1097"/>
      <c r="B2528" s="1253" t="s">
        <v>2711</v>
      </c>
      <c r="C2528" s="1260"/>
      <c r="E2528" s="1101"/>
      <c r="F2528" s="1102"/>
    </row>
    <row r="2529" spans="1:6" ht="13.5" customHeight="1">
      <c r="A2529" s="1097"/>
      <c r="B2529" s="1253" t="s">
        <v>2704</v>
      </c>
      <c r="C2529" s="1260"/>
      <c r="E2529" s="1101"/>
      <c r="F2529" s="1102"/>
    </row>
    <row r="2530" spans="1:6" ht="13.5" customHeight="1">
      <c r="A2530" s="1097"/>
      <c r="B2530" s="1253" t="s">
        <v>2705</v>
      </c>
      <c r="C2530" s="1260"/>
      <c r="E2530" s="1101"/>
      <c r="F2530" s="1102"/>
    </row>
    <row r="2531" spans="1:6" ht="13.5" customHeight="1">
      <c r="A2531" s="1097"/>
      <c r="B2531" s="1253" t="s">
        <v>2706</v>
      </c>
      <c r="C2531" s="1260"/>
      <c r="E2531" s="1101"/>
      <c r="F2531" s="1102"/>
    </row>
    <row r="2532" spans="1:6" ht="13.5" customHeight="1">
      <c r="A2532" s="1097"/>
      <c r="B2532" s="1253" t="s">
        <v>2712</v>
      </c>
      <c r="C2532" s="1260"/>
      <c r="E2532" s="1101"/>
      <c r="F2532" s="1102"/>
    </row>
    <row r="2533" spans="1:6" ht="13.5" customHeight="1">
      <c r="A2533" s="1097"/>
      <c r="B2533" s="1253" t="s">
        <v>2713</v>
      </c>
      <c r="C2533" s="1260"/>
      <c r="E2533" s="1101"/>
      <c r="F2533" s="1102"/>
    </row>
    <row r="2534" spans="1:6" ht="13.5" customHeight="1">
      <c r="A2534" s="1097"/>
      <c r="B2534" s="1253" t="s">
        <v>2714</v>
      </c>
      <c r="C2534" s="1260"/>
      <c r="E2534" s="1101"/>
      <c r="F2534" s="1102"/>
    </row>
    <row r="2535" spans="1:6" ht="13.5" customHeight="1">
      <c r="A2535" s="1097"/>
      <c r="B2535" s="1253" t="s">
        <v>2715</v>
      </c>
      <c r="C2535" s="1260"/>
      <c r="E2535" s="1101"/>
      <c r="F2535" s="1102"/>
    </row>
    <row r="2536" spans="1:6" ht="13.5" customHeight="1">
      <c r="A2536" s="1097"/>
      <c r="B2536" s="1253" t="s">
        <v>2716</v>
      </c>
      <c r="C2536" s="1260"/>
      <c r="E2536" s="1101"/>
      <c r="F2536" s="1102"/>
    </row>
    <row r="2537" spans="1:6" ht="13.5" customHeight="1">
      <c r="A2537" s="1097"/>
      <c r="B2537" s="1253" t="s">
        <v>2717</v>
      </c>
      <c r="C2537" s="1260"/>
      <c r="E2537" s="1101"/>
      <c r="F2537" s="1102"/>
    </row>
    <row r="2538" spans="1:6" ht="13.5" customHeight="1">
      <c r="A2538" s="1097"/>
      <c r="B2538" s="1253" t="s">
        <v>2718</v>
      </c>
      <c r="C2538" s="1260"/>
      <c r="E2538" s="1101"/>
      <c r="F2538" s="1102"/>
    </row>
    <row r="2539" spans="1:6" ht="13.5" customHeight="1">
      <c r="A2539" s="1097"/>
      <c r="B2539" s="1253" t="s">
        <v>2719</v>
      </c>
      <c r="C2539" s="1260"/>
      <c r="E2539" s="1101"/>
      <c r="F2539" s="1102"/>
    </row>
    <row r="2540" spans="1:6" ht="13.5" customHeight="1">
      <c r="A2540" s="1097"/>
      <c r="B2540" s="1253" t="s">
        <v>2720</v>
      </c>
      <c r="C2540" s="1260"/>
      <c r="E2540" s="1101"/>
      <c r="F2540" s="1102"/>
    </row>
    <row r="2541" spans="1:6" ht="13.5" customHeight="1">
      <c r="A2541" s="1097"/>
      <c r="B2541" s="1253" t="s">
        <v>2721</v>
      </c>
      <c r="C2541" s="1260"/>
      <c r="E2541" s="1101"/>
      <c r="F2541" s="1102"/>
    </row>
    <row r="2542" spans="1:6" ht="13.5" customHeight="1">
      <c r="A2542" s="1097"/>
      <c r="B2542" s="1253" t="s">
        <v>2722</v>
      </c>
      <c r="C2542" s="1260"/>
      <c r="E2542" s="1101"/>
      <c r="F2542" s="1102"/>
    </row>
    <row r="2543" spans="1:6" ht="13.5" customHeight="1">
      <c r="A2543" s="1097"/>
      <c r="B2543" s="1253" t="s">
        <v>2723</v>
      </c>
      <c r="C2543" s="1260"/>
      <c r="E2543" s="1101"/>
      <c r="F2543" s="1102"/>
    </row>
    <row r="2544" spans="1:6" ht="13.5" customHeight="1">
      <c r="A2544" s="1097"/>
      <c r="B2544" s="1253" t="s">
        <v>2724</v>
      </c>
      <c r="C2544" s="1260"/>
      <c r="E2544" s="1101"/>
      <c r="F2544" s="1102"/>
    </row>
    <row r="2545" spans="1:6" ht="12.5">
      <c r="A2545" s="1097"/>
      <c r="B2545" s="1253" t="s">
        <v>2725</v>
      </c>
      <c r="C2545" s="1260"/>
      <c r="E2545" s="1101"/>
      <c r="F2545" s="1102"/>
    </row>
    <row r="2546" spans="1:6" ht="12.5">
      <c r="A2546" s="1097"/>
      <c r="B2546" s="1253" t="s">
        <v>2726</v>
      </c>
      <c r="C2546" s="1260"/>
      <c r="E2546" s="1101"/>
      <c r="F2546" s="1102"/>
    </row>
    <row r="2547" spans="1:6" ht="12.5">
      <c r="A2547" s="1097"/>
      <c r="B2547" s="1253" t="s">
        <v>2727</v>
      </c>
      <c r="C2547" s="1260"/>
      <c r="E2547" s="1101"/>
      <c r="F2547" s="1102"/>
    </row>
    <row r="2548" spans="1:6" ht="12.5">
      <c r="A2548" s="1097"/>
      <c r="B2548" s="1253" t="s">
        <v>2728</v>
      </c>
      <c r="C2548" s="1260"/>
      <c r="E2548" s="1101"/>
      <c r="F2548" s="1102"/>
    </row>
    <row r="2549" spans="1:6" ht="12.5">
      <c r="A2549" s="1097"/>
      <c r="B2549" s="1253" t="s">
        <v>2729</v>
      </c>
      <c r="C2549" s="1260"/>
      <c r="E2549" s="1101"/>
      <c r="F2549" s="1102"/>
    </row>
    <row r="2550" spans="1:6" ht="12.5">
      <c r="A2550" s="1097"/>
      <c r="B2550" s="1253" t="s">
        <v>2730</v>
      </c>
      <c r="C2550" s="1260"/>
      <c r="E2550" s="1101"/>
      <c r="F2550" s="1102"/>
    </row>
    <row r="2551" spans="1:6" ht="12.5">
      <c r="A2551" s="1097"/>
      <c r="B2551" s="1253" t="s">
        <v>2731</v>
      </c>
      <c r="C2551" s="1260"/>
      <c r="E2551" s="1101"/>
      <c r="F2551" s="1102"/>
    </row>
    <row r="2552" spans="1:6" ht="12.5">
      <c r="A2552" s="1097"/>
      <c r="B2552" s="1253" t="s">
        <v>2732</v>
      </c>
      <c r="C2552" s="1260"/>
      <c r="E2552" s="1101"/>
      <c r="F2552" s="1102"/>
    </row>
    <row r="2553" spans="1:6" ht="12.5">
      <c r="A2553" s="1097"/>
      <c r="B2553" s="1253" t="s">
        <v>2733</v>
      </c>
      <c r="C2553" s="1260"/>
      <c r="E2553" s="1101"/>
      <c r="F2553" s="1102"/>
    </row>
    <row r="2554" spans="1:6" ht="12.5">
      <c r="A2554" s="1097"/>
      <c r="B2554" s="1253" t="s">
        <v>2734</v>
      </c>
      <c r="C2554" s="1260"/>
      <c r="E2554" s="1101"/>
      <c r="F2554" s="1102"/>
    </row>
    <row r="2555" spans="1:6" ht="12.5">
      <c r="A2555" s="1097"/>
      <c r="B2555" s="1253" t="s">
        <v>2735</v>
      </c>
      <c r="C2555" s="1260"/>
      <c r="E2555" s="1101"/>
      <c r="F2555" s="1102"/>
    </row>
    <row r="2556" spans="1:6" ht="12.5">
      <c r="A2556" s="1097"/>
      <c r="B2556" s="1253" t="s">
        <v>2736</v>
      </c>
      <c r="C2556" s="1260"/>
      <c r="E2556" s="1101"/>
      <c r="F2556" s="1102"/>
    </row>
    <row r="2557" spans="1:6" ht="13.5" customHeight="1">
      <c r="A2557" s="1097"/>
      <c r="B2557" s="1253" t="s">
        <v>2737</v>
      </c>
      <c r="C2557" s="1260"/>
      <c r="E2557" s="1101"/>
      <c r="F2557" s="1102"/>
    </row>
    <row r="2558" spans="1:6" ht="13.5" customHeight="1">
      <c r="A2558" s="1097"/>
      <c r="B2558" s="1253" t="s">
        <v>2738</v>
      </c>
      <c r="C2558" s="1260"/>
      <c r="E2558" s="1101"/>
      <c r="F2558" s="1102"/>
    </row>
    <row r="2559" spans="1:6" ht="13.5" customHeight="1">
      <c r="A2559" s="1097"/>
      <c r="B2559" s="1253" t="s">
        <v>2739</v>
      </c>
      <c r="C2559" s="1260"/>
      <c r="E2559" s="1101"/>
      <c r="F2559" s="1102"/>
    </row>
    <row r="2560" spans="1:6" ht="13.5" customHeight="1">
      <c r="A2560" s="1097"/>
      <c r="B2560" s="1253" t="s">
        <v>2740</v>
      </c>
      <c r="C2560" s="1260"/>
      <c r="E2560" s="1101"/>
      <c r="F2560" s="1102"/>
    </row>
    <row r="2561" spans="1:12" ht="13.5" customHeight="1">
      <c r="A2561" s="1097"/>
      <c r="B2561" s="1253" t="s">
        <v>2741</v>
      </c>
      <c r="C2561" s="1260"/>
      <c r="E2561" s="1101"/>
      <c r="F2561" s="1102"/>
    </row>
    <row r="2562" spans="1:12" ht="13.5" customHeight="1">
      <c r="A2562" s="1097"/>
      <c r="B2562" s="1253" t="s">
        <v>2742</v>
      </c>
      <c r="C2562" s="1260"/>
      <c r="E2562" s="1101"/>
      <c r="F2562" s="1102"/>
    </row>
    <row r="2563" spans="1:12" ht="13.5" customHeight="1">
      <c r="A2563" s="1097"/>
      <c r="B2563" s="1253" t="s">
        <v>2743</v>
      </c>
      <c r="C2563" s="1260"/>
      <c r="E2563" s="1101"/>
      <c r="F2563" s="1102"/>
    </row>
    <row r="2564" spans="1:12" ht="12.5">
      <c r="A2564" s="1097"/>
      <c r="B2564" s="1253" t="s">
        <v>2744</v>
      </c>
      <c r="C2564" s="1260"/>
      <c r="E2564" s="1101"/>
      <c r="F2564" s="1102"/>
    </row>
    <row r="2565" spans="1:12" ht="12.5">
      <c r="A2565" s="1097"/>
      <c r="B2565" s="1253" t="s">
        <v>2745</v>
      </c>
      <c r="C2565" s="1260"/>
      <c r="E2565" s="1101"/>
      <c r="F2565" s="1102"/>
    </row>
    <row r="2566" spans="1:12" ht="13.5" customHeight="1">
      <c r="A2566" s="1097"/>
      <c r="B2566" s="1253" t="s">
        <v>2746</v>
      </c>
      <c r="C2566" s="1260"/>
      <c r="E2566" s="1101"/>
      <c r="F2566" s="1102"/>
    </row>
    <row r="2567" spans="1:12" ht="13.5" customHeight="1">
      <c r="A2567" s="1097"/>
      <c r="B2567" s="1253" t="s">
        <v>2747</v>
      </c>
      <c r="C2567" s="1260"/>
      <c r="E2567" s="1101"/>
      <c r="F2567" s="1102"/>
    </row>
    <row r="2568" spans="1:12" ht="13.5" customHeight="1">
      <c r="A2568" s="1097"/>
      <c r="B2568" s="1253" t="s">
        <v>2748</v>
      </c>
      <c r="C2568" s="1260"/>
      <c r="E2568" s="1101"/>
      <c r="F2568" s="1102"/>
    </row>
    <row r="2569" spans="1:12" ht="13.5" customHeight="1">
      <c r="A2569" s="1097"/>
      <c r="B2569" s="1253" t="s">
        <v>2749</v>
      </c>
      <c r="C2569" s="1260"/>
      <c r="E2569" s="1101"/>
      <c r="F2569" s="1102"/>
    </row>
    <row r="2570" spans="1:12" ht="13.5" customHeight="1">
      <c r="A2570" s="1097"/>
      <c r="B2570" s="1253" t="s">
        <v>2750</v>
      </c>
      <c r="C2570" s="1260"/>
      <c r="E2570" s="1101"/>
      <c r="F2570" s="1102"/>
    </row>
    <row r="2571" spans="1:12" ht="13.5" customHeight="1">
      <c r="A2571" s="1097"/>
      <c r="B2571" s="1253" t="s">
        <v>2751</v>
      </c>
      <c r="C2571" s="1260"/>
      <c r="E2571" s="1101"/>
      <c r="F2571" s="1102"/>
    </row>
    <row r="2572" spans="1:12" ht="13.5" customHeight="1">
      <c r="A2572" s="1097"/>
      <c r="B2572" s="1253" t="s">
        <v>2752</v>
      </c>
      <c r="C2572" s="1260"/>
      <c r="E2572" s="1101"/>
      <c r="F2572" s="1102"/>
    </row>
    <row r="2573" spans="1:12" ht="57.5">
      <c r="A2573" s="1097"/>
      <c r="B2573" s="1280" t="s">
        <v>2753</v>
      </c>
      <c r="C2573" s="1260"/>
      <c r="E2573" s="1101"/>
      <c r="F2573" s="1102"/>
    </row>
    <row r="2574" spans="1:12" ht="13.5" customHeight="1">
      <c r="A2574" s="1097"/>
      <c r="B2574" s="1281" t="s">
        <v>3001</v>
      </c>
      <c r="C2574" s="1260" t="s">
        <v>183</v>
      </c>
      <c r="D2574" s="1088">
        <v>1</v>
      </c>
      <c r="E2574" s="1101"/>
      <c r="F2574" s="1101">
        <f t="shared" ref="F2574" si="136">D2574*E2574</f>
        <v>0</v>
      </c>
    </row>
    <row r="2575" spans="1:12" ht="13.5" customHeight="1">
      <c r="A2575" s="1097"/>
      <c r="B2575" s="1104"/>
      <c r="C2575" s="1099"/>
      <c r="D2575" s="1100"/>
      <c r="E2575" s="1101"/>
      <c r="F2575" s="1102"/>
    </row>
    <row r="2576" spans="1:12" ht="13.5" customHeight="1">
      <c r="A2576" s="1231" t="s">
        <v>3002</v>
      </c>
      <c r="B2576" s="1282" t="s">
        <v>2756</v>
      </c>
      <c r="C2576" s="1260" t="s">
        <v>5</v>
      </c>
      <c r="D2576" s="1088">
        <v>1</v>
      </c>
      <c r="E2576" s="1283"/>
      <c r="F2576" s="1101">
        <f t="shared" ref="F2576" si="137">D2576*E2576</f>
        <v>0</v>
      </c>
      <c r="G2576" s="1097"/>
      <c r="H2576" s="1103"/>
      <c r="I2576" s="1099"/>
      <c r="J2576" s="1100"/>
      <c r="K2576" s="1101"/>
      <c r="L2576" s="1101"/>
    </row>
    <row r="2577" spans="1:12" ht="13.5" customHeight="1">
      <c r="A2577" s="1231"/>
      <c r="B2577" s="1253"/>
      <c r="C2577" s="1260"/>
      <c r="E2577" s="1283"/>
      <c r="F2577" s="1284"/>
      <c r="G2577" s="1097"/>
      <c r="H2577" s="1105"/>
      <c r="I2577" s="1099"/>
      <c r="J2577" s="1100"/>
      <c r="K2577" s="1101"/>
      <c r="L2577" s="1101"/>
    </row>
    <row r="2578" spans="1:12" ht="27.75" customHeight="1">
      <c r="A2578" s="1231" t="s">
        <v>3003</v>
      </c>
      <c r="B2578" s="1137" t="s">
        <v>2758</v>
      </c>
      <c r="C2578" s="1260"/>
      <c r="E2578" s="1283"/>
      <c r="F2578" s="1284"/>
      <c r="G2578" s="1097"/>
      <c r="H2578" s="1106"/>
      <c r="I2578" s="1099"/>
      <c r="J2578" s="1100"/>
      <c r="K2578" s="1101"/>
      <c r="L2578" s="1101"/>
    </row>
    <row r="2579" spans="1:12" ht="13.5" customHeight="1">
      <c r="A2579" s="1231"/>
      <c r="B2579" s="1137" t="s">
        <v>2759</v>
      </c>
      <c r="C2579" s="1260" t="s">
        <v>5</v>
      </c>
      <c r="D2579" s="1088">
        <v>1</v>
      </c>
      <c r="E2579" s="1283"/>
      <c r="F2579" s="1101">
        <f t="shared" ref="F2579" si="138">D2579*E2579</f>
        <v>0</v>
      </c>
      <c r="G2579" s="1097"/>
      <c r="H2579" s="1106"/>
      <c r="I2579" s="1099"/>
      <c r="J2579" s="1100"/>
      <c r="K2579" s="1101"/>
      <c r="L2579" s="1101"/>
    </row>
    <row r="2580" spans="1:12" ht="13.5" customHeight="1">
      <c r="A2580" s="1231"/>
      <c r="B2580" s="1137"/>
      <c r="C2580" s="1260"/>
      <c r="E2580" s="1283"/>
      <c r="F2580" s="1284"/>
      <c r="G2580" s="1097"/>
      <c r="H2580" s="1106"/>
      <c r="I2580" s="1099"/>
      <c r="J2580" s="1100"/>
      <c r="K2580" s="1101"/>
      <c r="L2580" s="1101"/>
    </row>
    <row r="2581" spans="1:12" ht="25.5" customHeight="1">
      <c r="A2581" s="1231" t="s">
        <v>3004</v>
      </c>
      <c r="B2581" s="1137" t="s">
        <v>2761</v>
      </c>
      <c r="C2581" s="1260" t="s">
        <v>5</v>
      </c>
      <c r="D2581" s="1088">
        <v>1</v>
      </c>
      <c r="E2581" s="1283"/>
      <c r="F2581" s="1101">
        <f t="shared" ref="F2581" si="139">D2581*E2581</f>
        <v>0</v>
      </c>
      <c r="G2581" s="1097"/>
      <c r="H2581" s="1106"/>
      <c r="I2581" s="1099"/>
      <c r="J2581" s="1100"/>
      <c r="K2581" s="1101"/>
      <c r="L2581" s="1101"/>
    </row>
    <row r="2582" spans="1:12" ht="13.5" customHeight="1">
      <c r="A2582" s="1231"/>
      <c r="B2582" s="1137"/>
      <c r="C2582" s="1260"/>
      <c r="E2582" s="1283"/>
      <c r="F2582" s="1284"/>
      <c r="G2582" s="1097"/>
      <c r="H2582" s="1106"/>
      <c r="I2582" s="1099"/>
      <c r="J2582" s="1100"/>
      <c r="K2582" s="1101"/>
      <c r="L2582" s="1101"/>
    </row>
    <row r="2583" spans="1:12" ht="13.5" customHeight="1">
      <c r="A2583" s="1231"/>
      <c r="B2583" s="1205" t="s">
        <v>2762</v>
      </c>
      <c r="C2583" s="1260"/>
      <c r="E2583" s="1283"/>
      <c r="F2583" s="1284"/>
      <c r="G2583" s="1097"/>
      <c r="H2583" s="1106"/>
      <c r="I2583" s="1099"/>
      <c r="J2583" s="1100"/>
      <c r="K2583" s="1101"/>
      <c r="L2583" s="1101"/>
    </row>
    <row r="2584" spans="1:12" ht="13.5" customHeight="1">
      <c r="A2584" s="1231" t="s">
        <v>3005</v>
      </c>
      <c r="B2584" s="1137" t="s">
        <v>2945</v>
      </c>
      <c r="C2584" s="1260" t="s">
        <v>5</v>
      </c>
      <c r="D2584" s="1088">
        <v>1</v>
      </c>
      <c r="E2584" s="1283"/>
      <c r="F2584" s="1101">
        <f t="shared" ref="F2584" si="140">D2584*E2584</f>
        <v>0</v>
      </c>
      <c r="G2584" s="1097"/>
      <c r="H2584" s="1106"/>
      <c r="I2584" s="1099"/>
      <c r="J2584" s="1100"/>
      <c r="K2584" s="1101"/>
      <c r="L2584" s="1101"/>
    </row>
    <row r="2585" spans="1:12" ht="13.5" customHeight="1">
      <c r="A2585" s="1231"/>
      <c r="B2585" s="1137"/>
      <c r="C2585" s="1260"/>
      <c r="E2585" s="1283"/>
      <c r="F2585" s="1284"/>
      <c r="G2585" s="1097"/>
      <c r="H2585" s="1106"/>
      <c r="I2585" s="1099"/>
      <c r="J2585" s="1100"/>
      <c r="K2585" s="1101"/>
      <c r="L2585" s="1101"/>
    </row>
    <row r="2586" spans="1:12" ht="13.5" customHeight="1">
      <c r="A2586" s="1231" t="s">
        <v>3006</v>
      </c>
      <c r="B2586" s="1137" t="s">
        <v>2766</v>
      </c>
      <c r="C2586" s="1260" t="s">
        <v>5</v>
      </c>
      <c r="D2586" s="1088">
        <v>1</v>
      </c>
      <c r="E2586" s="1283"/>
      <c r="F2586" s="1101">
        <f t="shared" ref="F2586" si="141">D2586*E2586</f>
        <v>0</v>
      </c>
      <c r="G2586" s="1097"/>
      <c r="H2586" s="1106"/>
      <c r="I2586" s="1099"/>
      <c r="J2586" s="1100"/>
      <c r="K2586" s="1101"/>
      <c r="L2586" s="1101"/>
    </row>
    <row r="2587" spans="1:12" ht="13.5" customHeight="1">
      <c r="A2587" s="1231"/>
      <c r="B2587" s="1137"/>
      <c r="C2587" s="1260"/>
      <c r="E2587" s="1283"/>
      <c r="F2587" s="1284"/>
      <c r="G2587" s="1097"/>
      <c r="H2587" s="1106"/>
      <c r="I2587" s="1099"/>
      <c r="J2587" s="1100"/>
      <c r="K2587" s="1101"/>
      <c r="L2587" s="1101"/>
    </row>
    <row r="2588" spans="1:12" ht="13.5" customHeight="1">
      <c r="A2588" s="1231" t="s">
        <v>3007</v>
      </c>
      <c r="B2588" s="1137" t="s">
        <v>2768</v>
      </c>
      <c r="C2588" s="1260" t="s">
        <v>5</v>
      </c>
      <c r="D2588" s="1088">
        <v>2</v>
      </c>
      <c r="E2588" s="1283"/>
      <c r="F2588" s="1101">
        <f t="shared" ref="F2588" si="142">D2588*E2588</f>
        <v>0</v>
      </c>
      <c r="G2588" s="1097"/>
      <c r="H2588" s="1106"/>
      <c r="I2588" s="1099"/>
      <c r="J2588" s="1100"/>
      <c r="K2588" s="1101"/>
      <c r="L2588" s="1101"/>
    </row>
    <row r="2589" spans="1:12" ht="13.5" customHeight="1">
      <c r="A2589" s="1231"/>
      <c r="B2589" s="1137"/>
      <c r="C2589" s="1260"/>
      <c r="E2589" s="1283"/>
      <c r="F2589" s="1284"/>
      <c r="G2589" s="1097"/>
      <c r="H2589" s="1106"/>
      <c r="I2589" s="1099"/>
      <c r="J2589" s="1100"/>
      <c r="K2589" s="1101"/>
      <c r="L2589" s="1101"/>
    </row>
    <row r="2590" spans="1:12" ht="13.5" customHeight="1">
      <c r="A2590" s="1231" t="s">
        <v>3008</v>
      </c>
      <c r="B2590" s="1137" t="s">
        <v>2770</v>
      </c>
      <c r="C2590" s="1260" t="s">
        <v>5</v>
      </c>
      <c r="D2590" s="1088">
        <v>1</v>
      </c>
      <c r="E2590" s="1283"/>
      <c r="F2590" s="1101">
        <f t="shared" ref="F2590" si="143">D2590*E2590</f>
        <v>0</v>
      </c>
      <c r="G2590" s="1097"/>
      <c r="H2590" s="1106"/>
      <c r="I2590" s="1099"/>
      <c r="J2590" s="1100"/>
      <c r="K2590" s="1101"/>
      <c r="L2590" s="1101"/>
    </row>
    <row r="2591" spans="1:12" ht="13.5" customHeight="1">
      <c r="A2591" s="1231"/>
      <c r="B2591" s="1137"/>
      <c r="C2591" s="1260"/>
      <c r="E2591" s="1283"/>
      <c r="F2591" s="1284"/>
      <c r="G2591" s="1097"/>
      <c r="H2591" s="1106"/>
      <c r="I2591" s="1099"/>
      <c r="J2591" s="1100"/>
      <c r="K2591" s="1101"/>
      <c r="L2591" s="1101"/>
    </row>
    <row r="2592" spans="1:12" ht="13.5" customHeight="1">
      <c r="A2592" s="1231" t="s">
        <v>3009</v>
      </c>
      <c r="B2592" s="1137" t="s">
        <v>2772</v>
      </c>
      <c r="C2592" s="1260" t="s">
        <v>5</v>
      </c>
      <c r="D2592" s="1088">
        <v>1</v>
      </c>
      <c r="E2592" s="1283"/>
      <c r="F2592" s="1101">
        <f t="shared" ref="F2592" si="144">D2592*E2592</f>
        <v>0</v>
      </c>
      <c r="G2592" s="1097"/>
      <c r="H2592" s="1106"/>
      <c r="I2592" s="1099"/>
      <c r="J2592" s="1100"/>
      <c r="K2592" s="1101"/>
      <c r="L2592" s="1101"/>
    </row>
    <row r="2593" spans="1:12" ht="13.5" customHeight="1">
      <c r="A2593" s="1231"/>
      <c r="B2593" s="1137"/>
      <c r="C2593" s="1260"/>
      <c r="E2593" s="1283"/>
      <c r="F2593" s="1284"/>
      <c r="G2593" s="1097"/>
      <c r="H2593" s="1106"/>
      <c r="I2593" s="1099"/>
      <c r="J2593" s="1100"/>
      <c r="K2593" s="1101"/>
      <c r="L2593" s="1101"/>
    </row>
    <row r="2594" spans="1:12" ht="17.25" customHeight="1">
      <c r="A2594" s="1231" t="s">
        <v>3010</v>
      </c>
      <c r="B2594" s="1137" t="s">
        <v>2774</v>
      </c>
      <c r="C2594" s="1260" t="s">
        <v>1579</v>
      </c>
      <c r="D2594" s="1088">
        <v>17</v>
      </c>
      <c r="E2594" s="1283"/>
      <c r="F2594" s="1101">
        <f t="shared" ref="F2594" si="145">D2594*E2594</f>
        <v>0</v>
      </c>
      <c r="G2594" s="1097"/>
      <c r="H2594" s="1106"/>
      <c r="I2594" s="1099"/>
      <c r="J2594" s="1100"/>
      <c r="K2594" s="1101"/>
      <c r="L2594" s="1101"/>
    </row>
    <row r="2595" spans="1:12" ht="13.5" customHeight="1">
      <c r="A2595" s="1231"/>
      <c r="B2595" s="1137"/>
      <c r="C2595" s="1260"/>
      <c r="E2595" s="1283"/>
      <c r="F2595" s="1284"/>
      <c r="G2595" s="1097"/>
      <c r="H2595" s="1106"/>
      <c r="I2595" s="1099"/>
      <c r="J2595" s="1100"/>
      <c r="K2595" s="1101"/>
      <c r="L2595" s="1101"/>
    </row>
    <row r="2596" spans="1:12" ht="13.5" customHeight="1">
      <c r="A2596" s="1231" t="s">
        <v>3011</v>
      </c>
      <c r="B2596" s="1137" t="s">
        <v>2776</v>
      </c>
      <c r="C2596" s="1260" t="s">
        <v>2777</v>
      </c>
      <c r="D2596" s="1088">
        <v>1</v>
      </c>
      <c r="E2596" s="1283"/>
      <c r="F2596" s="1101">
        <f t="shared" ref="F2596" si="146">D2596*E2596</f>
        <v>0</v>
      </c>
      <c r="G2596" s="1097"/>
      <c r="H2596" s="1106"/>
      <c r="I2596" s="1099"/>
      <c r="J2596" s="1100"/>
      <c r="K2596" s="1101"/>
      <c r="L2596" s="1101"/>
    </row>
    <row r="2597" spans="1:12" ht="13.5" customHeight="1">
      <c r="A2597" s="1231"/>
      <c r="B2597" s="1137"/>
      <c r="C2597" s="1260"/>
      <c r="E2597" s="1283"/>
      <c r="F2597" s="1284"/>
      <c r="G2597" s="1097"/>
      <c r="H2597" s="1106"/>
      <c r="I2597" s="1099"/>
      <c r="J2597" s="1100"/>
      <c r="K2597" s="1101"/>
      <c r="L2597" s="1101"/>
    </row>
    <row r="2598" spans="1:12" ht="13.5" customHeight="1">
      <c r="A2598" s="1231" t="s">
        <v>3012</v>
      </c>
      <c r="B2598" s="1137" t="s">
        <v>2779</v>
      </c>
      <c r="C2598" s="1260" t="s">
        <v>5</v>
      </c>
      <c r="D2598" s="1088">
        <v>1</v>
      </c>
      <c r="E2598" s="1283"/>
      <c r="F2598" s="1101">
        <f t="shared" ref="F2598" si="147">D2598*E2598</f>
        <v>0</v>
      </c>
      <c r="G2598" s="1097"/>
      <c r="H2598" s="1106"/>
      <c r="I2598" s="1099"/>
      <c r="J2598" s="1100"/>
      <c r="K2598" s="1101"/>
      <c r="L2598" s="1101"/>
    </row>
    <row r="2599" spans="1:12" ht="13.5" customHeight="1">
      <c r="A2599" s="1231"/>
      <c r="B2599" s="1137"/>
      <c r="C2599" s="1260"/>
      <c r="E2599" s="1283"/>
      <c r="F2599" s="1284"/>
      <c r="G2599" s="1097"/>
      <c r="H2599" s="1106"/>
      <c r="I2599" s="1099"/>
      <c r="J2599" s="1100"/>
      <c r="K2599" s="1101"/>
      <c r="L2599" s="1101"/>
    </row>
    <row r="2600" spans="1:12" ht="72" customHeight="1">
      <c r="A2600" s="1231" t="s">
        <v>3013</v>
      </c>
      <c r="B2600" s="1137" t="s">
        <v>2781</v>
      </c>
      <c r="C2600" s="1285" t="s">
        <v>2777</v>
      </c>
      <c r="D2600" s="1088">
        <v>1</v>
      </c>
      <c r="E2600" s="1283"/>
      <c r="F2600" s="1101">
        <f t="shared" ref="F2600" si="148">D2600*E2600</f>
        <v>0</v>
      </c>
      <c r="G2600" s="1097"/>
      <c r="H2600" s="1106"/>
      <c r="I2600" s="1099"/>
      <c r="J2600" s="1100"/>
      <c r="K2600" s="1101"/>
      <c r="L2600" s="1101"/>
    </row>
    <row r="2601" spans="1:12" ht="13.5" customHeight="1">
      <c r="A2601" s="1231"/>
      <c r="B2601" s="1137"/>
      <c r="C2601" s="1260"/>
      <c r="E2601" s="1283"/>
      <c r="F2601" s="1284"/>
      <c r="G2601" s="1097"/>
      <c r="H2601" s="1106"/>
      <c r="I2601" s="1099"/>
      <c r="J2601" s="1100"/>
      <c r="K2601" s="1101"/>
      <c r="L2601" s="1101"/>
    </row>
    <row r="2602" spans="1:12" ht="13.5" customHeight="1">
      <c r="A2602" s="1231" t="s">
        <v>3014</v>
      </c>
      <c r="B2602" s="1137" t="s">
        <v>2783</v>
      </c>
      <c r="C2602" s="1260" t="s">
        <v>5</v>
      </c>
      <c r="D2602" s="1088">
        <v>3</v>
      </c>
      <c r="E2602" s="1283"/>
      <c r="F2602" s="1101">
        <f t="shared" ref="F2602" si="149">D2602*E2602</f>
        <v>0</v>
      </c>
      <c r="G2602" s="1097"/>
      <c r="H2602" s="1106"/>
      <c r="I2602" s="1099"/>
      <c r="J2602" s="1100"/>
      <c r="K2602" s="1101"/>
      <c r="L2602" s="1101"/>
    </row>
    <row r="2603" spans="1:12" ht="13.5" customHeight="1">
      <c r="A2603" s="1231"/>
      <c r="B2603" s="1137"/>
      <c r="C2603" s="1260"/>
      <c r="E2603" s="1283"/>
      <c r="F2603" s="1284"/>
      <c r="G2603" s="1097"/>
      <c r="H2603" s="1106"/>
      <c r="I2603" s="1099"/>
      <c r="J2603" s="1100"/>
      <c r="K2603" s="1101"/>
      <c r="L2603" s="1101"/>
    </row>
    <row r="2604" spans="1:12" ht="13.5" customHeight="1">
      <c r="A2604" s="1231" t="s">
        <v>3015</v>
      </c>
      <c r="B2604" s="1137" t="s">
        <v>2766</v>
      </c>
      <c r="C2604" s="1260" t="s">
        <v>5</v>
      </c>
      <c r="D2604" s="1088">
        <v>1</v>
      </c>
      <c r="E2604" s="1283"/>
      <c r="F2604" s="1101">
        <f t="shared" ref="F2604" si="150">D2604*E2604</f>
        <v>0</v>
      </c>
      <c r="G2604" s="1097"/>
      <c r="H2604" s="1106"/>
      <c r="I2604" s="1099"/>
      <c r="J2604" s="1100"/>
      <c r="K2604" s="1101"/>
      <c r="L2604" s="1101"/>
    </row>
    <row r="2605" spans="1:12" ht="13.5" customHeight="1">
      <c r="A2605" s="1231"/>
      <c r="B2605" s="1137"/>
      <c r="C2605" s="1260"/>
      <c r="E2605" s="1283"/>
      <c r="F2605" s="1284"/>
      <c r="G2605" s="1097"/>
      <c r="H2605" s="1106"/>
      <c r="I2605" s="1099"/>
      <c r="J2605" s="1100"/>
      <c r="K2605" s="1101"/>
      <c r="L2605" s="1101"/>
    </row>
    <row r="2606" spans="1:12" ht="23">
      <c r="A2606" s="1231" t="s">
        <v>3016</v>
      </c>
      <c r="B2606" s="1137" t="s">
        <v>2687</v>
      </c>
      <c r="C2606" s="1260" t="s">
        <v>183</v>
      </c>
      <c r="D2606" s="1088">
        <v>1</v>
      </c>
      <c r="E2606" s="1283"/>
      <c r="F2606" s="1101">
        <f t="shared" ref="F2606" si="151">D2606*E2606</f>
        <v>0</v>
      </c>
      <c r="G2606" s="1097"/>
      <c r="H2606" s="1106"/>
      <c r="I2606" s="1099"/>
      <c r="J2606" s="1100"/>
      <c r="K2606" s="1101"/>
      <c r="L2606" s="1101"/>
    </row>
    <row r="2607" spans="1:12" ht="13.5" customHeight="1">
      <c r="A2607" s="1231"/>
      <c r="B2607" s="1137"/>
      <c r="C2607" s="1260"/>
      <c r="E2607" s="1283"/>
      <c r="F2607" s="1284"/>
      <c r="G2607" s="1097"/>
      <c r="H2607" s="1106"/>
      <c r="I2607" s="1099"/>
      <c r="J2607" s="1100"/>
      <c r="K2607" s="1101"/>
      <c r="L2607" s="1101"/>
    </row>
    <row r="2608" spans="1:12" ht="48.75" customHeight="1">
      <c r="A2608" s="1137" t="s">
        <v>3017</v>
      </c>
      <c r="B2608" s="1137" t="s">
        <v>2689</v>
      </c>
      <c r="C2608" s="1260" t="s">
        <v>183</v>
      </c>
      <c r="D2608" s="1088">
        <v>1</v>
      </c>
      <c r="E2608" s="1283"/>
      <c r="F2608" s="1101">
        <f t="shared" ref="F2608" si="152">D2608*E2608</f>
        <v>0</v>
      </c>
      <c r="G2608" s="1097"/>
      <c r="H2608" s="1106"/>
      <c r="I2608" s="1099"/>
      <c r="J2608" s="1100"/>
      <c r="K2608" s="1101"/>
      <c r="L2608" s="1101"/>
    </row>
    <row r="2609" spans="1:12" ht="14.5">
      <c r="A2609" s="1137"/>
      <c r="B2609" s="1137"/>
      <c r="C2609" s="1260"/>
      <c r="E2609" s="1283"/>
      <c r="F2609" s="1286"/>
      <c r="G2609" s="1097"/>
      <c r="H2609" s="1106"/>
      <c r="I2609" s="1099"/>
      <c r="J2609" s="1100"/>
      <c r="K2609" s="1101"/>
      <c r="L2609" s="1101"/>
    </row>
    <row r="2610" spans="1:12" ht="46">
      <c r="A2610" s="1137" t="s">
        <v>3018</v>
      </c>
      <c r="B2610" s="1137" t="s">
        <v>2788</v>
      </c>
      <c r="C2610" s="1285" t="s">
        <v>183</v>
      </c>
      <c r="D2610" s="1088">
        <v>1</v>
      </c>
      <c r="E2610" s="1283"/>
      <c r="F2610" s="1101">
        <f t="shared" ref="F2610" si="153">D2610*E2610</f>
        <v>0</v>
      </c>
      <c r="G2610" s="1097"/>
      <c r="H2610" s="1106"/>
      <c r="I2610" s="1099"/>
      <c r="J2610" s="1100"/>
      <c r="K2610" s="1101"/>
      <c r="L2610" s="1101"/>
    </row>
    <row r="2611" spans="1:12" ht="14.5">
      <c r="A2611" s="1137"/>
      <c r="B2611" s="1137"/>
      <c r="C2611" s="1260"/>
      <c r="E2611" s="1283"/>
      <c r="F2611" s="1286"/>
      <c r="G2611" s="1097"/>
      <c r="H2611" s="1106"/>
      <c r="I2611" s="1099"/>
      <c r="J2611" s="1100"/>
      <c r="K2611" s="1101"/>
      <c r="L2611" s="1101"/>
    </row>
    <row r="2612" spans="1:12" ht="46">
      <c r="A2612" s="1137" t="s">
        <v>3019</v>
      </c>
      <c r="B2612" s="1137" t="s">
        <v>2790</v>
      </c>
      <c r="C2612" s="1285" t="s">
        <v>183</v>
      </c>
      <c r="D2612" s="1088">
        <v>1</v>
      </c>
      <c r="E2612" s="1283"/>
      <c r="F2612" s="1101">
        <f t="shared" ref="F2612" si="154">D2612*E2612</f>
        <v>0</v>
      </c>
      <c r="G2612" s="1097"/>
      <c r="H2612" s="1106"/>
      <c r="I2612" s="1099"/>
      <c r="J2612" s="1100"/>
      <c r="K2612" s="1101"/>
      <c r="L2612" s="1101"/>
    </row>
    <row r="2613" spans="1:12" ht="13.5" customHeight="1">
      <c r="A2613" s="1231"/>
      <c r="B2613" s="1137"/>
      <c r="C2613" s="1260"/>
      <c r="E2613" s="1283"/>
      <c r="F2613" s="1286"/>
      <c r="G2613" s="1097"/>
      <c r="H2613" s="1106"/>
      <c r="I2613" s="1099"/>
      <c r="J2613" s="1100"/>
      <c r="K2613" s="1101"/>
      <c r="L2613" s="1101"/>
    </row>
    <row r="2614" spans="1:12" s="1076" customFormat="1" ht="16.5" customHeight="1">
      <c r="A2614" s="1287" t="s">
        <v>2999</v>
      </c>
      <c r="B2614" s="1288" t="s">
        <v>2791</v>
      </c>
      <c r="C2614" s="1289"/>
      <c r="D2614" s="1289"/>
      <c r="E2614" s="1290"/>
      <c r="F2614" s="1291">
        <f>SUM(F2524:F2613)</f>
        <v>0</v>
      </c>
    </row>
    <row r="2615" spans="1:12" ht="13.5" customHeight="1">
      <c r="A2615" s="1231"/>
      <c r="B2615" s="1137"/>
      <c r="C2615" s="1260"/>
      <c r="E2615" s="1283"/>
      <c r="F2615" s="1286"/>
      <c r="G2615" s="1097"/>
      <c r="H2615" s="1106"/>
      <c r="I2615" s="1099"/>
      <c r="J2615" s="1100"/>
      <c r="K2615" s="1101"/>
      <c r="L2615" s="1101"/>
    </row>
    <row r="2616" spans="1:12" ht="12.5">
      <c r="A2616" s="1090" t="s">
        <v>3020</v>
      </c>
      <c r="B2616" s="1205" t="s">
        <v>2793</v>
      </c>
      <c r="C2616" s="1092"/>
      <c r="D2616" s="1093"/>
      <c r="E2616" s="1094"/>
      <c r="F2616" s="1095"/>
    </row>
    <row r="2617" spans="1:12" ht="13.5" customHeight="1">
      <c r="A2617" s="1231"/>
      <c r="B2617" s="1137"/>
      <c r="C2617" s="1260"/>
      <c r="E2617" s="1283"/>
      <c r="F2617" s="1286"/>
      <c r="G2617" s="1097"/>
      <c r="H2617" s="1106"/>
      <c r="I2617" s="1099"/>
      <c r="J2617" s="1100"/>
      <c r="K2617" s="1101"/>
      <c r="L2617" s="1101"/>
    </row>
    <row r="2618" spans="1:12" ht="24" customHeight="1">
      <c r="A2618" s="1097" t="s">
        <v>3021</v>
      </c>
      <c r="B2618" s="1120" t="s">
        <v>2795</v>
      </c>
      <c r="C2618" s="1121"/>
      <c r="D2618" s="1100"/>
      <c r="E2618" s="1101"/>
      <c r="F2618" s="1101"/>
    </row>
    <row r="2619" spans="1:12" ht="13.5" customHeight="1">
      <c r="A2619" s="1097"/>
      <c r="B2619" s="1120"/>
      <c r="C2619" s="1121"/>
      <c r="D2619" s="1100"/>
      <c r="E2619" s="1101"/>
      <c r="F2619" s="1101"/>
    </row>
    <row r="2620" spans="1:12" ht="13.5" customHeight="1">
      <c r="A2620" s="1097"/>
      <c r="B2620" s="1122" t="s">
        <v>2963</v>
      </c>
      <c r="C2620" s="1123" t="s">
        <v>5</v>
      </c>
      <c r="D2620" s="1100">
        <v>3</v>
      </c>
      <c r="E2620" s="1101"/>
      <c r="F2620" s="1101"/>
    </row>
    <row r="2621" spans="1:12" ht="13.5" customHeight="1">
      <c r="A2621" s="1097"/>
      <c r="B2621" s="1122" t="s">
        <v>2796</v>
      </c>
      <c r="C2621" s="1123" t="s">
        <v>5</v>
      </c>
      <c r="D2621" s="1100">
        <v>3</v>
      </c>
      <c r="E2621" s="1101"/>
      <c r="F2621" s="1101"/>
    </row>
    <row r="2622" spans="1:12" ht="13.5" customHeight="1">
      <c r="A2622" s="1097"/>
      <c r="B2622" s="1122" t="s">
        <v>3022</v>
      </c>
      <c r="C2622" s="1123" t="s">
        <v>5</v>
      </c>
      <c r="D2622" s="1100">
        <v>1</v>
      </c>
      <c r="E2622" s="1101"/>
      <c r="F2622" s="1101"/>
    </row>
    <row r="2623" spans="1:12" ht="13.5" customHeight="1">
      <c r="A2623" s="1097"/>
      <c r="B2623" s="1122" t="s">
        <v>3023</v>
      </c>
      <c r="C2623" s="1123" t="s">
        <v>5</v>
      </c>
      <c r="D2623" s="1100">
        <v>1</v>
      </c>
      <c r="E2623" s="1101"/>
      <c r="F2623" s="1101"/>
    </row>
    <row r="2624" spans="1:12" ht="13.5" customHeight="1">
      <c r="A2624" s="1097"/>
      <c r="B2624" s="1122" t="s">
        <v>2964</v>
      </c>
      <c r="C2624" s="1123" t="s">
        <v>5</v>
      </c>
      <c r="D2624" s="1100">
        <v>2</v>
      </c>
      <c r="E2624" s="1101"/>
      <c r="F2624" s="1101"/>
    </row>
    <row r="2625" spans="1:12" ht="13.5" customHeight="1">
      <c r="A2625" s="1097"/>
      <c r="B2625" s="1122"/>
      <c r="C2625" s="1123"/>
      <c r="D2625" s="1100"/>
      <c r="E2625" s="1101"/>
      <c r="F2625" s="1101"/>
    </row>
    <row r="2626" spans="1:12" ht="13.5" customHeight="1">
      <c r="A2626" s="1097"/>
      <c r="B2626" s="1120" t="s">
        <v>2799</v>
      </c>
      <c r="C2626" s="1123"/>
      <c r="D2626" s="1100"/>
      <c r="E2626" s="1101"/>
      <c r="F2626" s="1101"/>
    </row>
    <row r="2627" spans="1:12">
      <c r="A2627" s="1097"/>
      <c r="B2627" s="1124" t="s">
        <v>2112</v>
      </c>
      <c r="C2627" s="1123" t="s">
        <v>5</v>
      </c>
      <c r="D2627" s="1100">
        <f>SUM(D2620:D2624)</f>
        <v>10</v>
      </c>
      <c r="E2627" s="1101"/>
      <c r="F2627" s="1101"/>
    </row>
    <row r="2628" spans="1:12" ht="23">
      <c r="A2628" s="1097"/>
      <c r="B2628" s="1124" t="s">
        <v>2113</v>
      </c>
      <c r="C2628" s="1123" t="s">
        <v>5</v>
      </c>
      <c r="D2628" s="1100">
        <f>SUM(D2620:D2624)</f>
        <v>10</v>
      </c>
      <c r="E2628" s="1101"/>
      <c r="F2628" s="1101"/>
    </row>
    <row r="2629" spans="1:12" ht="23">
      <c r="A2629" s="1097"/>
      <c r="B2629" s="1104" t="s">
        <v>2114</v>
      </c>
      <c r="C2629" s="1123" t="s">
        <v>5</v>
      </c>
      <c r="D2629" s="1100">
        <f>SUM(D2620:D2624)</f>
        <v>10</v>
      </c>
      <c r="E2629" s="1101"/>
      <c r="F2629" s="1101"/>
    </row>
    <row r="2630" spans="1:12" ht="13.5" customHeight="1">
      <c r="A2630" s="1097"/>
      <c r="B2630" s="1120" t="s">
        <v>2115</v>
      </c>
      <c r="C2630" s="1123" t="s">
        <v>183</v>
      </c>
      <c r="D2630" s="1100">
        <f>SUM(D2620:D2624)</f>
        <v>10</v>
      </c>
      <c r="E2630" s="1101"/>
      <c r="F2630" s="1101"/>
    </row>
    <row r="2631" spans="1:12" ht="13.5" customHeight="1">
      <c r="A2631" s="1097"/>
      <c r="B2631" s="1097" t="s">
        <v>2116</v>
      </c>
      <c r="C2631" s="1123" t="s">
        <v>5</v>
      </c>
      <c r="D2631" s="1100">
        <f>SUM(D2620:D2624)</f>
        <v>10</v>
      </c>
      <c r="E2631" s="1101"/>
      <c r="F2631" s="1101"/>
    </row>
    <row r="2632" spans="1:12" ht="13.5" customHeight="1">
      <c r="A2632" s="1097"/>
      <c r="B2632" s="1097" t="s">
        <v>2117</v>
      </c>
      <c r="C2632" s="1123" t="s">
        <v>5</v>
      </c>
      <c r="D2632" s="1100">
        <f>SUM(D2620:D2624)*2</f>
        <v>20</v>
      </c>
      <c r="E2632" s="1101"/>
      <c r="F2632" s="1101"/>
    </row>
    <row r="2633" spans="1:12" ht="13.5" customHeight="1">
      <c r="A2633" s="1097"/>
      <c r="B2633" s="1097"/>
      <c r="C2633" s="1123"/>
      <c r="D2633" s="1100"/>
      <c r="E2633" s="1101"/>
      <c r="F2633" s="1101"/>
    </row>
    <row r="2634" spans="1:12" ht="13.5" customHeight="1">
      <c r="A2634" s="1097"/>
      <c r="B2634" s="1097" t="s">
        <v>3024</v>
      </c>
      <c r="C2634" s="1123" t="s">
        <v>183</v>
      </c>
      <c r="D2634" s="1100">
        <f>SUM(D2620:D2624)</f>
        <v>10</v>
      </c>
      <c r="E2634" s="1101"/>
      <c r="F2634" s="1101">
        <f t="shared" ref="F2634" si="155">D2634*E2634</f>
        <v>0</v>
      </c>
    </row>
    <row r="2635" spans="1:12" ht="23">
      <c r="A2635" s="1097"/>
      <c r="B2635" s="1097" t="s">
        <v>2119</v>
      </c>
      <c r="C2635" s="1123"/>
      <c r="D2635" s="1100"/>
      <c r="E2635" s="1101"/>
      <c r="F2635" s="1101"/>
    </row>
    <row r="2636" spans="1:12" ht="14.5">
      <c r="A2636" s="1137"/>
      <c r="B2636" s="1137"/>
      <c r="C2636" s="1260"/>
      <c r="E2636" s="1283"/>
      <c r="F2636" s="1286"/>
      <c r="G2636" s="1097"/>
      <c r="H2636" s="1106"/>
      <c r="I2636" s="1099"/>
      <c r="J2636" s="1100"/>
      <c r="K2636" s="1101"/>
      <c r="L2636" s="1101"/>
    </row>
    <row r="2637" spans="1:12" s="1137" customFormat="1" ht="46.5" customHeight="1">
      <c r="A2637" s="1097" t="s">
        <v>3025</v>
      </c>
      <c r="B2637" s="1137" t="s">
        <v>2802</v>
      </c>
    </row>
    <row r="2638" spans="1:12" ht="13.5" customHeight="1">
      <c r="A2638" s="1097"/>
      <c r="B2638" s="1122" t="s">
        <v>2803</v>
      </c>
      <c r="C2638" s="1123" t="s">
        <v>5</v>
      </c>
      <c r="D2638" s="1100">
        <v>1</v>
      </c>
      <c r="E2638" s="1101"/>
      <c r="F2638" s="1101"/>
    </row>
    <row r="2639" spans="1:12" ht="13.5" customHeight="1">
      <c r="A2639" s="1097"/>
      <c r="B2639" s="1122"/>
      <c r="C2639" s="1123"/>
      <c r="D2639" s="1100"/>
      <c r="E2639" s="1101"/>
      <c r="F2639" s="1101"/>
    </row>
    <row r="2640" spans="1:12" ht="13.5" customHeight="1">
      <c r="A2640" s="1097"/>
      <c r="B2640" s="1120" t="s">
        <v>2111</v>
      </c>
      <c r="C2640" s="1123"/>
      <c r="D2640" s="1100"/>
      <c r="E2640" s="1101"/>
      <c r="F2640" s="1101"/>
    </row>
    <row r="2641" spans="1:12">
      <c r="A2641" s="1097"/>
      <c r="B2641" s="1124" t="s">
        <v>2112</v>
      </c>
      <c r="C2641" s="1123" t="s">
        <v>5</v>
      </c>
      <c r="D2641" s="1100">
        <f>SUM(D2638:D2638)</f>
        <v>1</v>
      </c>
      <c r="E2641" s="1101"/>
      <c r="F2641" s="1101"/>
    </row>
    <row r="2642" spans="1:12" ht="23">
      <c r="A2642" s="1097"/>
      <c r="B2642" s="1104" t="s">
        <v>2113</v>
      </c>
      <c r="C2642" s="1123" t="s">
        <v>5</v>
      </c>
      <c r="D2642" s="1100">
        <f>SUM(D2638:D2638)</f>
        <v>1</v>
      </c>
      <c r="E2642" s="1101"/>
      <c r="F2642" s="1101"/>
    </row>
    <row r="2643" spans="1:12" ht="23">
      <c r="A2643" s="1097"/>
      <c r="B2643" s="1104" t="s">
        <v>2114</v>
      </c>
      <c r="C2643" s="1123" t="s">
        <v>5</v>
      </c>
      <c r="D2643" s="1100">
        <f>SUM(D2638:D2638)</f>
        <v>1</v>
      </c>
      <c r="E2643" s="1101"/>
      <c r="F2643" s="1101"/>
    </row>
    <row r="2644" spans="1:12" ht="13.5" customHeight="1">
      <c r="A2644" s="1097"/>
      <c r="B2644" s="1120" t="s">
        <v>2115</v>
      </c>
      <c r="C2644" s="1123" t="s">
        <v>183</v>
      </c>
      <c r="D2644" s="1100">
        <f>SUM(D2638:D2638)</f>
        <v>1</v>
      </c>
      <c r="E2644" s="1101"/>
      <c r="F2644" s="1101"/>
    </row>
    <row r="2645" spans="1:12" ht="13.5" customHeight="1">
      <c r="A2645" s="1097"/>
      <c r="B2645" s="1097" t="s">
        <v>2117</v>
      </c>
      <c r="C2645" s="1123" t="s">
        <v>5</v>
      </c>
      <c r="D2645" s="1100">
        <f>SUM(D2638:D2638)*2</f>
        <v>2</v>
      </c>
      <c r="E2645" s="1101"/>
      <c r="F2645" s="1101"/>
    </row>
    <row r="2646" spans="1:12" ht="13.5" customHeight="1">
      <c r="A2646" s="1097"/>
      <c r="B2646" s="1097"/>
      <c r="C2646" s="1123"/>
      <c r="D2646" s="1100"/>
      <c r="E2646" s="1101"/>
      <c r="F2646" s="1101"/>
    </row>
    <row r="2647" spans="1:12" ht="13.5" customHeight="1">
      <c r="A2647" s="1097"/>
      <c r="B2647" s="1097" t="s">
        <v>3026</v>
      </c>
      <c r="C2647" s="1123" t="s">
        <v>183</v>
      </c>
      <c r="D2647" s="1100">
        <f>SUM(D2638)</f>
        <v>1</v>
      </c>
      <c r="E2647" s="1101"/>
      <c r="F2647" s="1101">
        <f t="shared" ref="F2647" si="156">D2647*E2647</f>
        <v>0</v>
      </c>
    </row>
    <row r="2648" spans="1:12" ht="24.75" customHeight="1">
      <c r="A2648" s="1097"/>
      <c r="B2648" s="1097" t="s">
        <v>2119</v>
      </c>
      <c r="C2648" s="1123"/>
      <c r="D2648" s="1100"/>
      <c r="E2648" s="1101"/>
      <c r="F2648" s="1101"/>
    </row>
    <row r="2649" spans="1:12" ht="13.5" customHeight="1">
      <c r="A2649" s="1231"/>
      <c r="B2649" s="1137"/>
      <c r="C2649" s="1260"/>
      <c r="E2649" s="1283"/>
      <c r="F2649" s="1286"/>
      <c r="G2649" s="1097"/>
      <c r="H2649" s="1106"/>
      <c r="I2649" s="1099"/>
      <c r="J2649" s="1100"/>
      <c r="K2649" s="1101"/>
      <c r="L2649" s="1101"/>
    </row>
    <row r="2650" spans="1:12" ht="23">
      <c r="A2650" s="1137" t="s">
        <v>3027</v>
      </c>
      <c r="B2650" s="1137" t="s">
        <v>2806</v>
      </c>
      <c r="D2650" s="1153"/>
      <c r="E2650" s="1283"/>
      <c r="F2650" s="1286"/>
      <c r="G2650" s="1097"/>
      <c r="H2650" s="1106"/>
      <c r="I2650" s="1099"/>
      <c r="J2650" s="1100"/>
      <c r="K2650" s="1101"/>
      <c r="L2650" s="1101"/>
    </row>
    <row r="2651" spans="1:12" ht="13.5" customHeight="1">
      <c r="A2651" s="1231"/>
      <c r="B2651" s="1097" t="s">
        <v>2807</v>
      </c>
      <c r="C2651" s="1088" t="s">
        <v>5</v>
      </c>
      <c r="D2651" s="1088">
        <v>1</v>
      </c>
      <c r="E2651" s="1283"/>
      <c r="F2651" s="1101">
        <f t="shared" ref="F2651:F2654" si="157">D2651*E2651</f>
        <v>0</v>
      </c>
      <c r="G2651" s="1097"/>
      <c r="H2651" s="1106"/>
      <c r="I2651" s="1099"/>
      <c r="J2651" s="1100"/>
      <c r="K2651" s="1101"/>
      <c r="L2651" s="1101"/>
    </row>
    <row r="2652" spans="1:12" ht="13.5" customHeight="1">
      <c r="A2652" s="1231"/>
      <c r="B2652" s="1122" t="s">
        <v>2168</v>
      </c>
      <c r="C2652" s="1088" t="s">
        <v>5</v>
      </c>
      <c r="D2652" s="1088">
        <v>1</v>
      </c>
      <c r="E2652" s="1283"/>
      <c r="F2652" s="1101">
        <f t="shared" si="157"/>
        <v>0</v>
      </c>
      <c r="G2652" s="1097"/>
      <c r="H2652" s="1106"/>
      <c r="I2652" s="1099"/>
      <c r="J2652" s="1100"/>
      <c r="K2652" s="1101"/>
      <c r="L2652" s="1101"/>
    </row>
    <row r="2653" spans="1:12" ht="13.5" customHeight="1">
      <c r="A2653" s="1231"/>
      <c r="B2653" s="1122" t="s">
        <v>2169</v>
      </c>
      <c r="C2653" s="1088" t="s">
        <v>5</v>
      </c>
      <c r="D2653" s="1088">
        <v>1</v>
      </c>
      <c r="E2653" s="1283"/>
      <c r="F2653" s="1101">
        <f t="shared" si="157"/>
        <v>0</v>
      </c>
      <c r="G2653" s="1097"/>
      <c r="H2653" s="1106"/>
      <c r="I2653" s="1099"/>
      <c r="J2653" s="1100"/>
      <c r="K2653" s="1101"/>
      <c r="L2653" s="1101"/>
    </row>
    <row r="2654" spans="1:12" ht="13.5" customHeight="1">
      <c r="A2654" s="1231"/>
      <c r="B2654" s="1122" t="s">
        <v>2170</v>
      </c>
      <c r="C2654" s="1088" t="s">
        <v>5</v>
      </c>
      <c r="D2654" s="1088">
        <v>1</v>
      </c>
      <c r="E2654" s="1283"/>
      <c r="F2654" s="1101">
        <f t="shared" si="157"/>
        <v>0</v>
      </c>
      <c r="G2654" s="1097"/>
      <c r="H2654" s="1106"/>
      <c r="I2654" s="1099"/>
      <c r="J2654" s="1100"/>
      <c r="K2654" s="1101"/>
      <c r="L2654" s="1101"/>
    </row>
    <row r="2655" spans="1:12" ht="13.5" customHeight="1">
      <c r="A2655" s="1231"/>
      <c r="B2655" s="1137"/>
      <c r="C2655" s="1260"/>
      <c r="E2655" s="1283"/>
      <c r="F2655" s="1286"/>
      <c r="G2655" s="1097"/>
      <c r="H2655" s="1106"/>
      <c r="I2655" s="1099"/>
      <c r="J2655" s="1100"/>
      <c r="K2655" s="1101"/>
      <c r="L2655" s="1101"/>
    </row>
    <row r="2656" spans="1:12" ht="23">
      <c r="A2656" s="1137" t="s">
        <v>3028</v>
      </c>
      <c r="B2656" s="1137" t="s">
        <v>2809</v>
      </c>
      <c r="C2656" s="1258"/>
      <c r="D2656" s="1093"/>
      <c r="E2656" s="1283"/>
      <c r="F2656" s="1286"/>
      <c r="G2656" s="1097"/>
      <c r="H2656" s="1106"/>
      <c r="I2656" s="1099"/>
      <c r="J2656" s="1100"/>
      <c r="K2656" s="1101"/>
      <c r="L2656" s="1101"/>
    </row>
    <row r="2657" spans="1:12" ht="13.5" customHeight="1">
      <c r="B2657" s="1138" t="s">
        <v>2810</v>
      </c>
      <c r="C2657" s="1258" t="s">
        <v>5</v>
      </c>
      <c r="D2657" s="1093">
        <v>6</v>
      </c>
      <c r="E2657" s="1283"/>
      <c r="F2657" s="1101">
        <f t="shared" ref="F2657" si="158">D2657*E2657</f>
        <v>0</v>
      </c>
      <c r="G2657" s="1097"/>
      <c r="H2657" s="1106"/>
      <c r="I2657" s="1099"/>
      <c r="J2657" s="1100"/>
      <c r="K2657" s="1101"/>
      <c r="L2657" s="1101"/>
    </row>
    <row r="2658" spans="1:12" ht="13.5" customHeight="1">
      <c r="B2658" s="1253"/>
      <c r="C2658" s="1258"/>
      <c r="D2658" s="1093"/>
      <c r="E2658" s="1283"/>
      <c r="F2658" s="1286"/>
      <c r="G2658" s="1097"/>
      <c r="H2658" s="1106"/>
      <c r="I2658" s="1099"/>
      <c r="J2658" s="1100"/>
      <c r="K2658" s="1101"/>
      <c r="L2658" s="1101"/>
    </row>
    <row r="2659" spans="1:12" ht="23">
      <c r="A2659" s="1137" t="s">
        <v>3029</v>
      </c>
      <c r="B2659" s="1137" t="s">
        <v>2812</v>
      </c>
      <c r="C2659" s="1258"/>
      <c r="D2659" s="1093"/>
      <c r="E2659" s="1283"/>
      <c r="F2659" s="1286"/>
      <c r="G2659" s="1097"/>
      <c r="H2659" s="1106"/>
      <c r="I2659" s="1099"/>
      <c r="J2659" s="1100"/>
      <c r="K2659" s="1101"/>
      <c r="L2659" s="1101"/>
    </row>
    <row r="2660" spans="1:12" ht="13.5" customHeight="1">
      <c r="B2660" s="1137" t="s">
        <v>2813</v>
      </c>
      <c r="C2660" s="1258"/>
      <c r="D2660" s="1093"/>
      <c r="E2660" s="1283"/>
      <c r="F2660" s="1286"/>
      <c r="G2660" s="1097"/>
      <c r="H2660" s="1106"/>
      <c r="I2660" s="1099"/>
      <c r="J2660" s="1100"/>
      <c r="K2660" s="1101"/>
      <c r="L2660" s="1101"/>
    </row>
    <row r="2661" spans="1:12" ht="13.5" customHeight="1">
      <c r="B2661" s="1138" t="s">
        <v>2810</v>
      </c>
      <c r="C2661" s="1258" t="s">
        <v>5</v>
      </c>
      <c r="D2661" s="1093">
        <v>2</v>
      </c>
      <c r="E2661" s="1283"/>
      <c r="F2661" s="1101">
        <f t="shared" ref="F2661" si="159">D2661*E2661</f>
        <v>0</v>
      </c>
      <c r="G2661" s="1097"/>
      <c r="H2661" s="1106"/>
      <c r="I2661" s="1099"/>
      <c r="J2661" s="1100"/>
      <c r="K2661" s="1101"/>
      <c r="L2661" s="1101"/>
    </row>
    <row r="2662" spans="1:12" ht="13.5" customHeight="1">
      <c r="B2662" s="1253"/>
      <c r="C2662" s="1258"/>
      <c r="D2662" s="1093"/>
      <c r="E2662" s="1283"/>
      <c r="F2662" s="1286"/>
      <c r="G2662" s="1097"/>
      <c r="H2662" s="1106"/>
      <c r="I2662" s="1099"/>
      <c r="J2662" s="1100"/>
      <c r="K2662" s="1101"/>
      <c r="L2662" s="1101"/>
    </row>
    <row r="2663" spans="1:12" ht="23">
      <c r="A2663" s="1137" t="s">
        <v>3030</v>
      </c>
      <c r="B2663" s="1140" t="s">
        <v>2157</v>
      </c>
      <c r="C2663" s="1101"/>
      <c r="D2663" s="1101"/>
      <c r="E2663" s="1283"/>
      <c r="F2663" s="1286"/>
      <c r="G2663" s="1097"/>
      <c r="H2663" s="1106"/>
      <c r="I2663" s="1099"/>
      <c r="J2663" s="1100"/>
      <c r="K2663" s="1101"/>
      <c r="L2663" s="1101"/>
    </row>
    <row r="2664" spans="1:12" ht="13.5" customHeight="1">
      <c r="B2664" s="1138" t="s">
        <v>2144</v>
      </c>
      <c r="C2664" s="1123"/>
      <c r="D2664" s="1101"/>
      <c r="E2664" s="1283"/>
      <c r="F2664" s="1286"/>
      <c r="G2664" s="1097"/>
      <c r="H2664" s="1106"/>
      <c r="I2664" s="1099"/>
      <c r="J2664" s="1100"/>
      <c r="K2664" s="1101"/>
      <c r="L2664" s="1101"/>
    </row>
    <row r="2665" spans="1:12" ht="13.5" customHeight="1">
      <c r="B2665" s="1139" t="s">
        <v>2671</v>
      </c>
      <c r="C2665" s="1123" t="s">
        <v>5</v>
      </c>
      <c r="D2665" s="1100">
        <v>3</v>
      </c>
      <c r="E2665" s="1283"/>
      <c r="F2665" s="1101">
        <f t="shared" ref="F2665" si="160">D2665*E2665</f>
        <v>0</v>
      </c>
      <c r="G2665" s="1097"/>
      <c r="H2665" s="1106"/>
      <c r="I2665" s="1099"/>
      <c r="J2665" s="1100"/>
      <c r="K2665" s="1101"/>
      <c r="L2665" s="1101"/>
    </row>
    <row r="2666" spans="1:12" ht="13.5" customHeight="1">
      <c r="B2666" s="1253"/>
      <c r="C2666" s="1258"/>
      <c r="D2666" s="1093"/>
      <c r="E2666" s="1283"/>
      <c r="F2666" s="1286"/>
      <c r="G2666" s="1097"/>
      <c r="H2666" s="1106"/>
      <c r="I2666" s="1099"/>
      <c r="J2666" s="1100"/>
      <c r="K2666" s="1101"/>
      <c r="L2666" s="1101"/>
    </row>
    <row r="2667" spans="1:12" ht="14.5">
      <c r="A2667" s="1137" t="s">
        <v>3031</v>
      </c>
      <c r="B2667" s="1140" t="s">
        <v>2816</v>
      </c>
      <c r="C2667" s="1258"/>
      <c r="D2667" s="1093"/>
      <c r="E2667" s="1283"/>
      <c r="F2667" s="1286"/>
      <c r="G2667" s="1097"/>
      <c r="H2667" s="1106"/>
      <c r="I2667" s="1099"/>
      <c r="J2667" s="1100"/>
      <c r="K2667" s="1101"/>
      <c r="L2667" s="1101"/>
    </row>
    <row r="2668" spans="1:12" ht="13.5" customHeight="1">
      <c r="B2668" s="1157" t="s">
        <v>2817</v>
      </c>
      <c r="C2668" s="1258" t="s">
        <v>5</v>
      </c>
      <c r="D2668" s="1093">
        <v>2</v>
      </c>
      <c r="E2668" s="1283"/>
      <c r="F2668" s="1101">
        <f t="shared" ref="F2668" si="161">D2668*E2668</f>
        <v>0</v>
      </c>
      <c r="G2668" s="1097"/>
      <c r="H2668" s="1106"/>
      <c r="I2668" s="1099"/>
      <c r="J2668" s="1100"/>
      <c r="K2668" s="1101"/>
      <c r="L2668" s="1101"/>
    </row>
    <row r="2669" spans="1:12" ht="13.5" customHeight="1">
      <c r="B2669" s="1253"/>
      <c r="C2669" s="1258"/>
      <c r="D2669" s="1093"/>
      <c r="E2669" s="1283"/>
      <c r="F2669" s="1286"/>
      <c r="G2669" s="1097"/>
      <c r="H2669" s="1106"/>
      <c r="I2669" s="1099"/>
      <c r="J2669" s="1100"/>
      <c r="K2669" s="1101"/>
      <c r="L2669" s="1101"/>
    </row>
    <row r="2670" spans="1:12" ht="37.5">
      <c r="A2670" s="1137" t="s">
        <v>3032</v>
      </c>
      <c r="B2670" s="1292" t="s">
        <v>2190</v>
      </c>
      <c r="C2670" s="1258"/>
      <c r="D2670" s="1093"/>
      <c r="E2670" s="1283"/>
      <c r="F2670" s="1286"/>
      <c r="G2670" s="1097"/>
      <c r="H2670" s="1106"/>
      <c r="I2670" s="1099"/>
      <c r="J2670" s="1100"/>
      <c r="K2670" s="1101"/>
      <c r="L2670" s="1101"/>
    </row>
    <row r="2671" spans="1:12" ht="13.5" customHeight="1">
      <c r="B2671" s="1138" t="s">
        <v>2191</v>
      </c>
      <c r="C2671" s="1258" t="s">
        <v>5</v>
      </c>
      <c r="D2671" s="1093">
        <v>3</v>
      </c>
      <c r="E2671" s="1283"/>
      <c r="F2671" s="1101">
        <f t="shared" ref="F2671" si="162">D2671*E2671</f>
        <v>0</v>
      </c>
      <c r="G2671" s="1097"/>
      <c r="H2671" s="1106"/>
      <c r="I2671" s="1099"/>
      <c r="J2671" s="1100"/>
      <c r="K2671" s="1101"/>
      <c r="L2671" s="1101"/>
    </row>
    <row r="2672" spans="1:12" ht="13.5" customHeight="1">
      <c r="B2672" s="1253"/>
      <c r="C2672" s="1258"/>
      <c r="D2672" s="1093"/>
      <c r="E2672" s="1283"/>
      <c r="F2672" s="1286"/>
      <c r="G2672" s="1097"/>
      <c r="H2672" s="1106"/>
      <c r="I2672" s="1099"/>
      <c r="J2672" s="1100"/>
      <c r="K2672" s="1101"/>
      <c r="L2672" s="1101"/>
    </row>
    <row r="2673" spans="1:12" ht="23">
      <c r="A2673" s="1137" t="s">
        <v>3033</v>
      </c>
      <c r="B2673" s="1253" t="s">
        <v>2193</v>
      </c>
      <c r="C2673" s="1258"/>
      <c r="D2673" s="1093"/>
      <c r="E2673" s="1283"/>
      <c r="F2673" s="1286"/>
      <c r="G2673" s="1097"/>
      <c r="H2673" s="1106"/>
      <c r="I2673" s="1099"/>
      <c r="J2673" s="1100"/>
      <c r="K2673" s="1101"/>
      <c r="L2673" s="1101"/>
    </row>
    <row r="2674" spans="1:12" ht="13.5" customHeight="1">
      <c r="B2674" s="1138" t="s">
        <v>2820</v>
      </c>
      <c r="C2674" s="1258" t="s">
        <v>5</v>
      </c>
      <c r="D2674" s="1093">
        <v>3</v>
      </c>
      <c r="E2674" s="1283"/>
      <c r="F2674" s="1101">
        <f t="shared" ref="F2674" si="163">D2674*E2674</f>
        <v>0</v>
      </c>
      <c r="G2674" s="1097"/>
      <c r="H2674" s="1106"/>
      <c r="I2674" s="1099"/>
      <c r="J2674" s="1100"/>
      <c r="K2674" s="1101"/>
      <c r="L2674" s="1101"/>
    </row>
    <row r="2675" spans="1:12" ht="13.5" customHeight="1">
      <c r="A2675" s="1231"/>
      <c r="B2675" s="1137"/>
      <c r="C2675" s="1260"/>
      <c r="E2675" s="1283"/>
      <c r="F2675" s="1286"/>
      <c r="G2675" s="1097"/>
      <c r="H2675" s="1106"/>
      <c r="I2675" s="1099"/>
      <c r="J2675" s="1100"/>
      <c r="K2675" s="1101"/>
      <c r="L2675" s="1101"/>
    </row>
    <row r="2676" spans="1:12" ht="172.5">
      <c r="A2676" s="1137" t="s">
        <v>3034</v>
      </c>
      <c r="B2676" s="1137" t="s">
        <v>2822</v>
      </c>
      <c r="C2676" s="1099"/>
      <c r="D2676" s="1100"/>
      <c r="E2676" s="1101"/>
      <c r="F2676" s="1101"/>
    </row>
    <row r="2677" spans="1:12">
      <c r="A2677" s="1097"/>
      <c r="B2677" s="1137" t="s">
        <v>2823</v>
      </c>
      <c r="C2677" s="1099" t="s">
        <v>1579</v>
      </c>
      <c r="D2677" s="1100">
        <v>12</v>
      </c>
      <c r="E2677" s="1101"/>
      <c r="F2677" s="1101">
        <f t="shared" ref="F2677:F2678" si="164">D2677*E2677</f>
        <v>0</v>
      </c>
    </row>
    <row r="2678" spans="1:12">
      <c r="A2678" s="1097"/>
      <c r="B2678" s="1137" t="s">
        <v>2824</v>
      </c>
      <c r="C2678" s="1099" t="s">
        <v>1579</v>
      </c>
      <c r="D2678" s="1100">
        <v>108</v>
      </c>
      <c r="E2678" s="1101"/>
      <c r="F2678" s="1101">
        <f t="shared" si="164"/>
        <v>0</v>
      </c>
    </row>
    <row r="2679" spans="1:12" ht="13.5" customHeight="1">
      <c r="A2679" s="1097"/>
      <c r="B2679" s="1112"/>
      <c r="C2679" s="1099"/>
      <c r="D2679" s="1100"/>
      <c r="E2679" s="1101"/>
      <c r="F2679" s="1101"/>
    </row>
    <row r="2680" spans="1:12" ht="131.25" customHeight="1">
      <c r="A2680" s="1137" t="s">
        <v>3035</v>
      </c>
      <c r="B2680" s="1137" t="s">
        <v>2826</v>
      </c>
      <c r="C2680" s="1126"/>
      <c r="D2680" s="1100"/>
      <c r="E2680" s="1101"/>
      <c r="F2680" s="1101"/>
    </row>
    <row r="2681" spans="1:12" ht="13.5" customHeight="1">
      <c r="A2681" s="1097"/>
      <c r="B2681" s="1157" t="s">
        <v>2671</v>
      </c>
      <c r="C2681" s="1293" t="s">
        <v>1579</v>
      </c>
      <c r="D2681" s="1100">
        <v>12</v>
      </c>
      <c r="E2681" s="1101"/>
      <c r="F2681" s="1101">
        <f t="shared" ref="F2681:F2682" si="165">D2681*E2681</f>
        <v>0</v>
      </c>
    </row>
    <row r="2682" spans="1:12" ht="13.5" customHeight="1">
      <c r="A2682" s="1097"/>
      <c r="B2682" s="1157" t="s">
        <v>2147</v>
      </c>
      <c r="C2682" s="1293" t="s">
        <v>1579</v>
      </c>
      <c r="D2682" s="1100">
        <v>108</v>
      </c>
      <c r="E2682" s="1101"/>
      <c r="F2682" s="1101">
        <f t="shared" si="165"/>
        <v>0</v>
      </c>
    </row>
    <row r="2683" spans="1:12" ht="13.5" customHeight="1">
      <c r="A2683" s="1097"/>
      <c r="B2683" s="1112"/>
      <c r="C2683" s="1099"/>
      <c r="D2683" s="1100"/>
      <c r="E2683" s="1101"/>
      <c r="F2683" s="1101"/>
    </row>
    <row r="2684" spans="1:12" ht="24.75" customHeight="1">
      <c r="A2684" s="1097" t="s">
        <v>3036</v>
      </c>
      <c r="B2684" s="1137" t="s">
        <v>2188</v>
      </c>
      <c r="C2684" s="1100"/>
      <c r="D2684" s="1294"/>
      <c r="E2684" s="1101"/>
      <c r="F2684" s="1101"/>
    </row>
    <row r="2685" spans="1:12">
      <c r="A2685" s="1097"/>
      <c r="B2685" s="1137"/>
      <c r="C2685" s="1100" t="s">
        <v>7</v>
      </c>
      <c r="D2685" s="1294">
        <v>30</v>
      </c>
      <c r="E2685" s="1101"/>
      <c r="F2685" s="1101">
        <f t="shared" ref="F2685" si="166">D2685*E2685</f>
        <v>0</v>
      </c>
    </row>
    <row r="2686" spans="1:12">
      <c r="A2686" s="1132"/>
      <c r="B2686" s="1104"/>
      <c r="C2686" s="1099"/>
      <c r="D2686" s="1100"/>
      <c r="E2686" s="1130"/>
      <c r="F2686" s="1101"/>
    </row>
    <row r="2687" spans="1:12" ht="34.5">
      <c r="A2687" s="1097" t="s">
        <v>3037</v>
      </c>
      <c r="B2687" s="1137" t="s">
        <v>2196</v>
      </c>
      <c r="C2687" s="1164"/>
      <c r="D2687" s="1164"/>
      <c r="E2687" s="1101"/>
      <c r="F2687" s="1101"/>
    </row>
    <row r="2688" spans="1:12">
      <c r="A2688" s="1165"/>
      <c r="B2688" s="1302"/>
      <c r="C2688" s="1088" t="s">
        <v>2155</v>
      </c>
      <c r="D2688" s="1088">
        <v>1</v>
      </c>
      <c r="E2688" s="1101"/>
      <c r="F2688" s="1101">
        <f t="shared" ref="F2688" si="167">D2688*E2688</f>
        <v>0</v>
      </c>
    </row>
    <row r="2689" spans="1:12">
      <c r="A2689" s="1097"/>
      <c r="B2689" s="1137"/>
      <c r="C2689" s="1164"/>
      <c r="D2689" s="1164"/>
      <c r="E2689" s="1101"/>
      <c r="F2689" s="1101"/>
    </row>
    <row r="2690" spans="1:12" ht="23">
      <c r="A2690" s="1097" t="s">
        <v>3038</v>
      </c>
      <c r="B2690" s="1303" t="s">
        <v>2218</v>
      </c>
      <c r="C2690" s="1187"/>
      <c r="D2690" s="1188"/>
      <c r="E2690" s="1101"/>
      <c r="F2690" s="1101"/>
      <c r="J2690" s="1140"/>
      <c r="L2690" s="1189"/>
    </row>
    <row r="2691" spans="1:12" ht="14.5">
      <c r="A2691" s="1190"/>
      <c r="B2691" s="1304"/>
      <c r="C2691" s="1187" t="s">
        <v>183</v>
      </c>
      <c r="D2691" s="1188">
        <v>1</v>
      </c>
      <c r="E2691" s="1101"/>
      <c r="F2691" s="1101">
        <f t="shared" ref="F2691" si="168">D2691*E2691</f>
        <v>0</v>
      </c>
      <c r="J2691" s="1140"/>
      <c r="L2691" s="1189"/>
    </row>
    <row r="2692" spans="1:12" ht="14.5">
      <c r="A2692" s="1190"/>
      <c r="B2692" s="1304"/>
      <c r="C2692" s="1187"/>
      <c r="D2692" s="1188"/>
      <c r="E2692" s="1101"/>
      <c r="F2692" s="1101"/>
      <c r="J2692" s="1140"/>
      <c r="L2692" s="1189"/>
    </row>
    <row r="2693" spans="1:12" ht="14.5">
      <c r="A2693" s="1190"/>
      <c r="B2693" s="1304"/>
      <c r="C2693" s="1187"/>
      <c r="D2693" s="1188"/>
      <c r="E2693" s="1101"/>
      <c r="F2693" s="1101"/>
      <c r="J2693" s="1140"/>
      <c r="L2693" s="1189"/>
    </row>
    <row r="2694" spans="1:12" ht="46">
      <c r="A2694" s="1097" t="s">
        <v>3039</v>
      </c>
      <c r="B2694" s="1137" t="s">
        <v>2223</v>
      </c>
      <c r="D2694" s="1130"/>
      <c r="E2694" s="1101"/>
      <c r="F2694" s="1101"/>
      <c r="J2694" s="1192"/>
      <c r="L2694" s="1193"/>
    </row>
    <row r="2695" spans="1:12">
      <c r="A2695" s="1077"/>
      <c r="B2695" s="1305"/>
      <c r="C2695" s="1088" t="s">
        <v>2155</v>
      </c>
      <c r="D2695" s="1088">
        <v>1</v>
      </c>
      <c r="E2695" s="1101"/>
      <c r="F2695" s="1101">
        <f t="shared" ref="F2695" si="169">D2695*E2695</f>
        <v>0</v>
      </c>
      <c r="J2695" s="1192"/>
      <c r="L2695" s="1193"/>
    </row>
    <row r="2696" spans="1:12" ht="12.5">
      <c r="A2696" s="1195"/>
      <c r="B2696" s="1306"/>
      <c r="C2696" s="1185"/>
      <c r="D2696" s="1185"/>
      <c r="E2696" s="1101"/>
      <c r="F2696" s="1101"/>
      <c r="J2696" s="1197"/>
      <c r="L2696" s="1193"/>
    </row>
    <row r="2697" spans="1:12" ht="70.5" customHeight="1">
      <c r="A2697" s="1097" t="s">
        <v>3040</v>
      </c>
      <c r="B2697" s="1137" t="s">
        <v>2225</v>
      </c>
      <c r="C2697" s="1198"/>
      <c r="D2697" s="1198"/>
      <c r="E2697" s="1101"/>
      <c r="F2697" s="1101"/>
      <c r="J2697" s="1197"/>
      <c r="L2697" s="1193"/>
    </row>
    <row r="2698" spans="1:12">
      <c r="A2698" s="1077"/>
      <c r="B2698" s="1194"/>
      <c r="C2698" s="1088" t="s">
        <v>2155</v>
      </c>
      <c r="D2698" s="1088">
        <v>1</v>
      </c>
      <c r="E2698" s="1101"/>
      <c r="F2698" s="1101">
        <f t="shared" ref="F2698" si="170">D2698*E2698</f>
        <v>0</v>
      </c>
      <c r="J2698" s="1192"/>
      <c r="L2698" s="1193"/>
    </row>
    <row r="2699" spans="1:12" ht="13.5" customHeight="1">
      <c r="A2699" s="1132"/>
      <c r="B2699" s="1295"/>
      <c r="C2699" s="1099"/>
      <c r="D2699" s="1100"/>
      <c r="E2699" s="1101"/>
      <c r="F2699" s="1101"/>
    </row>
    <row r="2700" spans="1:12" ht="13.5" customHeight="1">
      <c r="A2700" s="1287" t="s">
        <v>3020</v>
      </c>
      <c r="B2700" s="1200" t="s">
        <v>2832</v>
      </c>
      <c r="C2700" s="1296"/>
      <c r="D2700" s="1297"/>
      <c r="E2700" s="1202"/>
      <c r="F2700" s="1203">
        <f>SUM(F2617:F2699)</f>
        <v>0</v>
      </c>
    </row>
    <row r="2701" spans="1:12" ht="13.5" customHeight="1">
      <c r="A2701" s="1132"/>
      <c r="B2701" s="1295"/>
      <c r="C2701" s="1099"/>
      <c r="D2701" s="1100"/>
      <c r="E2701" s="1101"/>
      <c r="F2701" s="1101"/>
    </row>
    <row r="2702" spans="1:12" ht="13.5" customHeight="1" thickBot="1">
      <c r="A2702" s="1132"/>
      <c r="B2702" s="1295"/>
      <c r="C2702" s="1099"/>
      <c r="D2702" s="1100"/>
      <c r="E2702" s="1101"/>
      <c r="F2702" s="1101"/>
    </row>
    <row r="2703" spans="1:12" ht="23.5" thickBot="1">
      <c r="A2703" s="1298" t="s">
        <v>1409</v>
      </c>
      <c r="B2703" s="1239" t="s">
        <v>3041</v>
      </c>
      <c r="C2703" s="1240"/>
      <c r="D2703" s="1240"/>
      <c r="E2703" s="1241"/>
      <c r="F2703" s="1365">
        <f>F2507+F2614+F2700</f>
        <v>0</v>
      </c>
    </row>
    <row r="2704" spans="1:12">
      <c r="A2704" s="1151"/>
      <c r="B2704" s="1219"/>
      <c r="C2704" s="1172"/>
      <c r="D2704" s="1221"/>
      <c r="E2704" s="1101"/>
      <c r="F2704" s="1101"/>
      <c r="J2704" s="1197"/>
      <c r="L2704" s="1193"/>
    </row>
    <row r="2705" spans="1:12">
      <c r="A2705" s="1151"/>
      <c r="B2705" s="1219"/>
      <c r="C2705" s="1172"/>
      <c r="D2705" s="1221"/>
      <c r="E2705" s="1101"/>
      <c r="F2705" s="1101"/>
      <c r="J2705" s="1197"/>
      <c r="L2705" s="1193"/>
    </row>
    <row r="2706" spans="1:12">
      <c r="A2706" s="1089" t="s">
        <v>458</v>
      </c>
      <c r="B2706" s="1081" t="s">
        <v>3042</v>
      </c>
      <c r="C2706" s="1082"/>
      <c r="D2706" s="1082"/>
      <c r="E2706" s="1088"/>
      <c r="F2706" s="1088"/>
    </row>
    <row r="2707" spans="1:12">
      <c r="A2707" s="1080"/>
      <c r="B2707" s="1081"/>
      <c r="C2707" s="1082"/>
      <c r="D2707" s="1082"/>
      <c r="E2707" s="1088"/>
      <c r="F2707" s="1088"/>
    </row>
    <row r="2708" spans="1:12" ht="12.5">
      <c r="A2708" s="1090" t="s">
        <v>3043</v>
      </c>
      <c r="B2708" s="1091" t="s">
        <v>2656</v>
      </c>
      <c r="C2708" s="1092"/>
      <c r="D2708" s="1093"/>
      <c r="E2708" s="1094"/>
      <c r="F2708" s="1095"/>
    </row>
    <row r="2709" spans="1:12" ht="14.5">
      <c r="A2709" s="1090"/>
      <c r="B2709" s="1096"/>
      <c r="C2709" s="1092"/>
      <c r="D2709" s="1093"/>
      <c r="E2709" s="1094"/>
      <c r="F2709" s="1095"/>
    </row>
    <row r="2710" spans="1:12" ht="46">
      <c r="A2710" s="1097" t="s">
        <v>3044</v>
      </c>
      <c r="B2710" s="1259" t="s">
        <v>2658</v>
      </c>
      <c r="C2710" s="1260"/>
      <c r="E2710" s="1261"/>
      <c r="F2710" s="1262"/>
    </row>
    <row r="2711" spans="1:12" ht="15.5">
      <c r="A2711" s="1097"/>
      <c r="B2711" s="1259" t="s">
        <v>2659</v>
      </c>
      <c r="C2711" s="1260"/>
      <c r="E2711" s="1261"/>
      <c r="F2711" s="1262"/>
    </row>
    <row r="2712" spans="1:12" ht="15.5">
      <c r="A2712" s="1097"/>
      <c r="B2712" s="1259" t="s">
        <v>2660</v>
      </c>
      <c r="C2712" s="1260"/>
      <c r="E2712" s="1261"/>
      <c r="F2712" s="1262"/>
    </row>
    <row r="2713" spans="1:12" ht="14.5">
      <c r="A2713" s="1097"/>
      <c r="B2713" s="1263"/>
      <c r="C2713" s="1264" t="s">
        <v>183</v>
      </c>
      <c r="D2713" s="1088">
        <v>1</v>
      </c>
      <c r="E2713" s="1261"/>
      <c r="F2713" s="1101">
        <f t="shared" ref="F2713" si="171">D2713*E2713</f>
        <v>0</v>
      </c>
    </row>
    <row r="2714" spans="1:12" ht="13.5" customHeight="1">
      <c r="A2714" s="1097"/>
      <c r="B2714" s="1103"/>
      <c r="C2714" s="1099"/>
      <c r="D2714" s="1100"/>
      <c r="E2714" s="1101"/>
      <c r="F2714" s="1102"/>
    </row>
    <row r="2715" spans="1:12" ht="13.5" customHeight="1">
      <c r="A2715" s="1097" t="s">
        <v>3045</v>
      </c>
      <c r="B2715" s="1259" t="s">
        <v>2662</v>
      </c>
      <c r="C2715" s="1264" t="s">
        <v>183</v>
      </c>
      <c r="D2715" s="1088">
        <v>1</v>
      </c>
      <c r="E2715" s="1261"/>
      <c r="F2715" s="1101">
        <f t="shared" ref="F2715" si="172">D2715*E2715</f>
        <v>0</v>
      </c>
    </row>
    <row r="2716" spans="1:12" ht="13.5" customHeight="1">
      <c r="A2716" s="1097"/>
      <c r="B2716" s="1265"/>
      <c r="C2716" s="1266"/>
      <c r="E2716" s="1261"/>
      <c r="F2716" s="1267"/>
    </row>
    <row r="2717" spans="1:12" s="1262" customFormat="1" ht="23">
      <c r="A2717" s="1097" t="s">
        <v>3046</v>
      </c>
      <c r="B2717" s="1259" t="s">
        <v>2664</v>
      </c>
      <c r="C2717" s="1266"/>
      <c r="D2717" s="1088"/>
      <c r="E2717" s="1261"/>
      <c r="F2717" s="1267"/>
    </row>
    <row r="2718" spans="1:12" s="1262" customFormat="1" ht="14.5">
      <c r="A2718" s="1097"/>
      <c r="B2718" s="1265" t="s">
        <v>2665</v>
      </c>
      <c r="C2718" s="1266" t="s">
        <v>5</v>
      </c>
      <c r="D2718" s="1088">
        <v>1</v>
      </c>
      <c r="E2718" s="1261"/>
      <c r="F2718" s="1101">
        <f t="shared" ref="F2718:F2719" si="173">D2718*E2718</f>
        <v>0</v>
      </c>
    </row>
    <row r="2719" spans="1:12" s="1262" customFormat="1" ht="14.5">
      <c r="A2719" s="1097"/>
      <c r="B2719" s="1268" t="s">
        <v>2839</v>
      </c>
      <c r="C2719" s="1266" t="s">
        <v>5</v>
      </c>
      <c r="D2719" s="1088">
        <v>1</v>
      </c>
      <c r="E2719" s="1261"/>
      <c r="F2719" s="1101">
        <f t="shared" si="173"/>
        <v>0</v>
      </c>
    </row>
    <row r="2720" spans="1:12" ht="13.5" customHeight="1">
      <c r="A2720" s="1097"/>
      <c r="B2720" s="1104"/>
      <c r="C2720" s="1099"/>
      <c r="D2720" s="1100"/>
      <c r="E2720" s="1101"/>
      <c r="F2720" s="1102"/>
    </row>
    <row r="2721" spans="1:6" s="1262" customFormat="1" ht="14.5">
      <c r="A2721" s="1097" t="s">
        <v>3047</v>
      </c>
      <c r="B2721" s="1268" t="s">
        <v>2667</v>
      </c>
      <c r="C2721" s="1266"/>
      <c r="D2721" s="1088"/>
      <c r="E2721" s="1261"/>
      <c r="F2721" s="1267"/>
    </row>
    <row r="2722" spans="1:6" s="1262" customFormat="1" ht="14.5">
      <c r="A2722" s="1097"/>
      <c r="B2722" s="1265" t="s">
        <v>2668</v>
      </c>
      <c r="C2722" s="1266" t="s">
        <v>1579</v>
      </c>
      <c r="D2722" s="1088">
        <v>12</v>
      </c>
      <c r="E2722" s="1261"/>
      <c r="F2722" s="1101">
        <f t="shared" ref="F2722:F2723" si="174">D2722*E2722</f>
        <v>0</v>
      </c>
    </row>
    <row r="2723" spans="1:6" s="1262" customFormat="1" ht="14.5">
      <c r="A2723" s="1097"/>
      <c r="B2723" s="1265" t="s">
        <v>2841</v>
      </c>
      <c r="C2723" s="1266" t="s">
        <v>1579</v>
      </c>
      <c r="D2723" s="1088">
        <v>6</v>
      </c>
      <c r="E2723" s="1261"/>
      <c r="F2723" s="1101">
        <f t="shared" si="174"/>
        <v>0</v>
      </c>
    </row>
    <row r="2724" spans="1:6" ht="12.5">
      <c r="A2724" s="1097"/>
      <c r="B2724" s="1104"/>
      <c r="C2724" s="1099"/>
      <c r="D2724" s="1100"/>
      <c r="E2724" s="1101"/>
      <c r="F2724" s="1102"/>
    </row>
    <row r="2725" spans="1:6" s="1262" customFormat="1" ht="29">
      <c r="A2725" s="1097" t="s">
        <v>3048</v>
      </c>
      <c r="B2725" s="1269" t="s">
        <v>2670</v>
      </c>
      <c r="C2725" s="1264"/>
      <c r="D2725" s="1088"/>
      <c r="E2725" s="1261"/>
      <c r="F2725" s="1267"/>
    </row>
    <row r="2726" spans="1:6" s="1262" customFormat="1" ht="14.5">
      <c r="A2726" s="1097"/>
      <c r="B2726" s="1186" t="s">
        <v>2671</v>
      </c>
      <c r="C2726" s="1266" t="s">
        <v>5</v>
      </c>
      <c r="D2726" s="1088">
        <v>6</v>
      </c>
      <c r="E2726" s="1261"/>
      <c r="F2726" s="1101">
        <f t="shared" ref="F2726:F2727" si="175">D2726*E2726</f>
        <v>0</v>
      </c>
    </row>
    <row r="2727" spans="1:6" s="1262" customFormat="1" ht="14.5">
      <c r="A2727" s="1097"/>
      <c r="B2727" s="1186" t="s">
        <v>2147</v>
      </c>
      <c r="C2727" s="1266" t="s">
        <v>5</v>
      </c>
      <c r="D2727" s="1088">
        <v>3</v>
      </c>
      <c r="E2727" s="1261"/>
      <c r="F2727" s="1101">
        <f t="shared" si="175"/>
        <v>0</v>
      </c>
    </row>
    <row r="2728" spans="1:6" s="1262" customFormat="1" ht="14.5">
      <c r="A2728" s="1097"/>
      <c r="B2728" s="1269"/>
      <c r="C2728" s="1270"/>
      <c r="D2728" s="1088"/>
      <c r="E2728" s="1261"/>
      <c r="F2728" s="1267"/>
    </row>
    <row r="2729" spans="1:6" s="1262" customFormat="1" ht="23">
      <c r="A2729" s="1097" t="s">
        <v>3049</v>
      </c>
      <c r="B2729" s="1269" t="s">
        <v>2673</v>
      </c>
      <c r="C2729" s="1270" t="s">
        <v>7</v>
      </c>
      <c r="D2729" s="1088">
        <v>25</v>
      </c>
      <c r="E2729" s="1261"/>
      <c r="F2729" s="1101">
        <f t="shared" ref="F2729" si="176">D2729*E2729</f>
        <v>0</v>
      </c>
    </row>
    <row r="2730" spans="1:6" s="1262" customFormat="1" ht="14.5">
      <c r="A2730" s="1097"/>
      <c r="B2730" s="1269"/>
      <c r="C2730" s="1271"/>
      <c r="D2730" s="1088"/>
      <c r="E2730" s="1261"/>
      <c r="F2730" s="1267"/>
    </row>
    <row r="2731" spans="1:6" s="1262" customFormat="1" ht="34.5">
      <c r="A2731" s="1097" t="s">
        <v>3050</v>
      </c>
      <c r="B2731" s="1269" t="s">
        <v>2675</v>
      </c>
      <c r="C2731" s="1187" t="s">
        <v>183</v>
      </c>
      <c r="D2731" s="1088">
        <v>1</v>
      </c>
      <c r="E2731" s="1261"/>
      <c r="F2731" s="1101">
        <f t="shared" ref="F2731" si="177">D2731*E2731</f>
        <v>0</v>
      </c>
    </row>
    <row r="2732" spans="1:6" s="1262" customFormat="1" ht="14.5">
      <c r="A2732" s="1097"/>
      <c r="B2732" s="1269"/>
      <c r="C2732" s="1270"/>
      <c r="D2732" s="1088"/>
      <c r="E2732" s="1261"/>
      <c r="F2732" s="1267"/>
    </row>
    <row r="2733" spans="1:6" s="1262" customFormat="1" ht="57.5">
      <c r="A2733" s="1097" t="s">
        <v>3051</v>
      </c>
      <c r="B2733" s="1269" t="s">
        <v>2677</v>
      </c>
      <c r="C2733" s="1187" t="s">
        <v>183</v>
      </c>
      <c r="D2733" s="1088">
        <v>1</v>
      </c>
      <c r="E2733" s="1261"/>
      <c r="F2733" s="1101">
        <f t="shared" ref="F2733" si="178">D2733*E2733</f>
        <v>0</v>
      </c>
    </row>
    <row r="2734" spans="1:6" s="1262" customFormat="1" ht="14.5">
      <c r="A2734" s="1097"/>
      <c r="B2734" s="1269"/>
      <c r="C2734" s="1270"/>
      <c r="D2734" s="1088"/>
      <c r="E2734" s="1261"/>
      <c r="F2734" s="1267"/>
    </row>
    <row r="2735" spans="1:6" s="1262" customFormat="1" ht="34.5">
      <c r="A2735" s="1097" t="s">
        <v>3052</v>
      </c>
      <c r="B2735" s="1269" t="s">
        <v>2679</v>
      </c>
      <c r="C2735" s="1187" t="s">
        <v>183</v>
      </c>
      <c r="D2735" s="1088">
        <v>1</v>
      </c>
      <c r="E2735" s="1261"/>
      <c r="F2735" s="1101">
        <f t="shared" ref="F2735" si="179">D2735*E2735</f>
        <v>0</v>
      </c>
    </row>
    <row r="2736" spans="1:6" s="1262" customFormat="1" ht="14.5">
      <c r="A2736" s="1097"/>
      <c r="B2736" s="1269"/>
      <c r="C2736" s="1270"/>
      <c r="D2736" s="1088"/>
      <c r="E2736" s="1261"/>
      <c r="F2736" s="1267"/>
    </row>
    <row r="2737" spans="1:6" s="1262" customFormat="1" ht="46">
      <c r="A2737" s="1097" t="s">
        <v>3053</v>
      </c>
      <c r="B2737" s="1269" t="s">
        <v>2681</v>
      </c>
      <c r="C2737" s="1270"/>
      <c r="D2737" s="1088"/>
      <c r="E2737" s="1261"/>
      <c r="F2737" s="1267"/>
    </row>
    <row r="2738" spans="1:6" s="1262" customFormat="1" ht="14.5">
      <c r="A2738" s="1097"/>
      <c r="B2738" s="1272" t="s">
        <v>2682</v>
      </c>
      <c r="C2738" s="1270" t="s">
        <v>2174</v>
      </c>
      <c r="D2738" s="1088">
        <v>2</v>
      </c>
      <c r="E2738" s="1261"/>
      <c r="F2738" s="1101">
        <f t="shared" ref="F2738:F2739" si="180">D2738*E2738</f>
        <v>0</v>
      </c>
    </row>
    <row r="2739" spans="1:6" s="1262" customFormat="1" ht="14.5">
      <c r="A2739" s="1097"/>
      <c r="B2739" s="1272" t="s">
        <v>2683</v>
      </c>
      <c r="C2739" s="1270" t="s">
        <v>2174</v>
      </c>
      <c r="D2739" s="1088">
        <v>1.5</v>
      </c>
      <c r="E2739" s="1261"/>
      <c r="F2739" s="1101">
        <f t="shared" si="180"/>
        <v>0</v>
      </c>
    </row>
    <row r="2740" spans="1:6" s="1262" customFormat="1" ht="14.5">
      <c r="A2740" s="1097"/>
      <c r="B2740" s="1273"/>
      <c r="C2740" s="1264"/>
      <c r="D2740" s="1088"/>
      <c r="E2740" s="1261"/>
      <c r="F2740" s="1267"/>
    </row>
    <row r="2741" spans="1:6" s="1262" customFormat="1" ht="23">
      <c r="A2741" s="1097" t="s">
        <v>3054</v>
      </c>
      <c r="B2741" s="1269" t="s">
        <v>2685</v>
      </c>
      <c r="C2741" s="1187" t="s">
        <v>183</v>
      </c>
      <c r="D2741" s="1088">
        <v>1</v>
      </c>
      <c r="E2741" s="1261"/>
      <c r="F2741" s="1101">
        <f t="shared" ref="F2741" si="181">D2741*E2741</f>
        <v>0</v>
      </c>
    </row>
    <row r="2742" spans="1:6" s="1262" customFormat="1" ht="14.5">
      <c r="A2742" s="1097"/>
      <c r="B2742" s="1269"/>
      <c r="C2742" s="1271"/>
      <c r="D2742" s="1088"/>
      <c r="E2742" s="1261"/>
      <c r="F2742" s="1267"/>
    </row>
    <row r="2743" spans="1:6" s="1262" customFormat="1" ht="23">
      <c r="A2743" s="1097" t="s">
        <v>3055</v>
      </c>
      <c r="B2743" s="1269" t="s">
        <v>2687</v>
      </c>
      <c r="C2743" s="1187" t="s">
        <v>183</v>
      </c>
      <c r="D2743" s="1088">
        <v>1</v>
      </c>
      <c r="E2743" s="1261"/>
      <c r="F2743" s="1101">
        <f t="shared" ref="F2743" si="182">D2743*E2743</f>
        <v>0</v>
      </c>
    </row>
    <row r="2744" spans="1:6" s="1262" customFormat="1" ht="14.5">
      <c r="A2744" s="1097"/>
      <c r="B2744" s="1273"/>
      <c r="C2744" s="1264"/>
      <c r="D2744" s="1088"/>
      <c r="E2744" s="1261"/>
      <c r="F2744" s="1267"/>
    </row>
    <row r="2745" spans="1:6" s="1262" customFormat="1" ht="46">
      <c r="A2745" s="1097" t="s">
        <v>3056</v>
      </c>
      <c r="B2745" s="1269" t="s">
        <v>2689</v>
      </c>
      <c r="C2745" s="1187" t="s">
        <v>183</v>
      </c>
      <c r="D2745" s="1088">
        <v>1</v>
      </c>
      <c r="E2745" s="1261"/>
      <c r="F2745" s="1101">
        <f t="shared" ref="F2745" si="183">D2745*E2745</f>
        <v>0</v>
      </c>
    </row>
    <row r="2746" spans="1:6" ht="13.5" customHeight="1">
      <c r="A2746" s="1097"/>
      <c r="B2746" s="1104"/>
      <c r="C2746" s="1099"/>
      <c r="D2746" s="1100"/>
      <c r="E2746" s="1101"/>
      <c r="F2746" s="1102"/>
    </row>
    <row r="2747" spans="1:6" s="1279" customFormat="1" ht="18" customHeight="1">
      <c r="A2747" s="1274" t="s">
        <v>3043</v>
      </c>
      <c r="B2747" s="1275" t="s">
        <v>2690</v>
      </c>
      <c r="C2747" s="1276"/>
      <c r="D2747" s="1276"/>
      <c r="E2747" s="1277"/>
      <c r="F2747" s="1278">
        <f>SUM(F2711:F2746)</f>
        <v>0</v>
      </c>
    </row>
    <row r="2748" spans="1:6" ht="13.5" customHeight="1">
      <c r="A2748" s="1097"/>
      <c r="B2748" s="1104"/>
      <c r="C2748" s="1099"/>
      <c r="D2748" s="1100"/>
      <c r="E2748" s="1101"/>
      <c r="F2748" s="1102"/>
    </row>
    <row r="2749" spans="1:6" ht="12.5">
      <c r="A2749" s="1090" t="s">
        <v>3057</v>
      </c>
      <c r="B2749" s="1091" t="s">
        <v>2692</v>
      </c>
      <c r="C2749" s="1092"/>
      <c r="D2749" s="1093"/>
      <c r="E2749" s="1094"/>
      <c r="F2749" s="1095"/>
    </row>
    <row r="2750" spans="1:6" ht="13.5" customHeight="1">
      <c r="A2750" s="1097"/>
      <c r="B2750" s="1104"/>
      <c r="C2750" s="1099"/>
      <c r="D2750" s="1100"/>
      <c r="E2750" s="1101"/>
      <c r="F2750" s="1102"/>
    </row>
    <row r="2751" spans="1:6" ht="13.5" customHeight="1">
      <c r="A2751" s="1097" t="s">
        <v>3058</v>
      </c>
      <c r="B2751" s="1253" t="s">
        <v>2694</v>
      </c>
      <c r="C2751" s="1260"/>
      <c r="E2751" s="1101"/>
      <c r="F2751" s="1102"/>
    </row>
    <row r="2752" spans="1:6" ht="13.5" customHeight="1">
      <c r="A2752" s="1097"/>
      <c r="B2752" s="1253" t="s">
        <v>2695</v>
      </c>
      <c r="C2752" s="1260"/>
      <c r="E2752" s="1101"/>
      <c r="F2752" s="1102"/>
    </row>
    <row r="2753" spans="1:6" ht="13.5" customHeight="1">
      <c r="A2753" s="1097"/>
      <c r="B2753" s="1253" t="s">
        <v>2696</v>
      </c>
      <c r="C2753" s="1260"/>
      <c r="E2753" s="1101"/>
      <c r="F2753" s="1102"/>
    </row>
    <row r="2754" spans="1:6" ht="13.5" customHeight="1">
      <c r="A2754" s="1097"/>
      <c r="B2754" s="1253" t="s">
        <v>2697</v>
      </c>
      <c r="C2754" s="1260"/>
      <c r="E2754" s="1101"/>
      <c r="F2754" s="1102"/>
    </row>
    <row r="2755" spans="1:6" ht="13.5" customHeight="1">
      <c r="A2755" s="1097"/>
      <c r="B2755" s="1253" t="s">
        <v>2698</v>
      </c>
      <c r="C2755" s="1260"/>
      <c r="E2755" s="1101"/>
      <c r="F2755" s="1102"/>
    </row>
    <row r="2756" spans="1:6" ht="13.5" customHeight="1">
      <c r="A2756" s="1097"/>
      <c r="B2756" s="1253" t="s">
        <v>2699</v>
      </c>
      <c r="C2756" s="1260"/>
      <c r="E2756" s="1101"/>
      <c r="F2756" s="1102"/>
    </row>
    <row r="2757" spans="1:6" ht="13.5" customHeight="1">
      <c r="A2757" s="1097"/>
      <c r="B2757" s="1253" t="s">
        <v>2700</v>
      </c>
      <c r="C2757" s="1260"/>
      <c r="E2757" s="1101"/>
      <c r="F2757" s="1102"/>
    </row>
    <row r="2758" spans="1:6" ht="13.5" customHeight="1">
      <c r="A2758" s="1097"/>
      <c r="B2758" s="1253" t="s">
        <v>2701</v>
      </c>
      <c r="C2758" s="1260"/>
      <c r="E2758" s="1101"/>
      <c r="F2758" s="1102"/>
    </row>
    <row r="2759" spans="1:6" ht="13.5" customHeight="1">
      <c r="A2759" s="1097"/>
      <c r="B2759" s="1253" t="s">
        <v>2702</v>
      </c>
      <c r="C2759" s="1260"/>
      <c r="E2759" s="1101"/>
      <c r="F2759" s="1102"/>
    </row>
    <row r="2760" spans="1:6" ht="13.5" customHeight="1">
      <c r="A2760" s="1097"/>
      <c r="B2760" s="1253" t="s">
        <v>2703</v>
      </c>
      <c r="C2760" s="1260"/>
      <c r="E2760" s="1101"/>
      <c r="F2760" s="1102"/>
    </row>
    <row r="2761" spans="1:6" ht="13.5" customHeight="1">
      <c r="A2761" s="1097"/>
      <c r="B2761" s="1253" t="s">
        <v>2704</v>
      </c>
      <c r="C2761" s="1260"/>
      <c r="E2761" s="1101"/>
      <c r="F2761" s="1102"/>
    </row>
    <row r="2762" spans="1:6" ht="13.5" customHeight="1">
      <c r="A2762" s="1097"/>
      <c r="B2762" s="1253" t="s">
        <v>2705</v>
      </c>
      <c r="C2762" s="1260"/>
      <c r="E2762" s="1101"/>
      <c r="F2762" s="1102"/>
    </row>
    <row r="2763" spans="1:6" ht="13.5" customHeight="1">
      <c r="A2763" s="1097"/>
      <c r="B2763" s="1253" t="s">
        <v>2706</v>
      </c>
      <c r="C2763" s="1260"/>
      <c r="E2763" s="1101"/>
      <c r="F2763" s="1102"/>
    </row>
    <row r="2764" spans="1:6" ht="13.5" customHeight="1">
      <c r="A2764" s="1097"/>
      <c r="B2764" s="1253" t="s">
        <v>2707</v>
      </c>
      <c r="C2764" s="1260"/>
      <c r="E2764" s="1101"/>
      <c r="F2764" s="1102"/>
    </row>
    <row r="2765" spans="1:6" ht="13.5" customHeight="1">
      <c r="A2765" s="1097"/>
      <c r="B2765" s="1253" t="s">
        <v>2708</v>
      </c>
      <c r="C2765" s="1260"/>
      <c r="E2765" s="1101"/>
      <c r="F2765" s="1102"/>
    </row>
    <row r="2766" spans="1:6" ht="13.5" customHeight="1">
      <c r="A2766" s="1097"/>
      <c r="B2766" s="1253" t="s">
        <v>2709</v>
      </c>
      <c r="C2766" s="1260"/>
      <c r="E2766" s="1101"/>
      <c r="F2766" s="1102"/>
    </row>
    <row r="2767" spans="1:6" ht="13.5" customHeight="1">
      <c r="A2767" s="1097"/>
      <c r="B2767" s="1253" t="s">
        <v>2710</v>
      </c>
      <c r="C2767" s="1260"/>
      <c r="E2767" s="1101"/>
      <c r="F2767" s="1102"/>
    </row>
    <row r="2768" spans="1:6" ht="13.5" customHeight="1">
      <c r="A2768" s="1097"/>
      <c r="B2768" s="1253" t="s">
        <v>2711</v>
      </c>
      <c r="C2768" s="1260"/>
      <c r="E2768" s="1101"/>
      <c r="F2768" s="1102"/>
    </row>
    <row r="2769" spans="1:6" ht="13.5" customHeight="1">
      <c r="A2769" s="1097"/>
      <c r="B2769" s="1253" t="s">
        <v>2704</v>
      </c>
      <c r="C2769" s="1260"/>
      <c r="E2769" s="1101"/>
      <c r="F2769" s="1102"/>
    </row>
    <row r="2770" spans="1:6" ht="13.5" customHeight="1">
      <c r="A2770" s="1097"/>
      <c r="B2770" s="1253" t="s">
        <v>2705</v>
      </c>
      <c r="C2770" s="1260"/>
      <c r="E2770" s="1101"/>
      <c r="F2770" s="1102"/>
    </row>
    <row r="2771" spans="1:6" ht="13.5" customHeight="1">
      <c r="A2771" s="1097"/>
      <c r="B2771" s="1253" t="s">
        <v>2706</v>
      </c>
      <c r="C2771" s="1260"/>
      <c r="E2771" s="1101"/>
      <c r="F2771" s="1102"/>
    </row>
    <row r="2772" spans="1:6" ht="13.5" customHeight="1">
      <c r="A2772" s="1097"/>
      <c r="B2772" s="1253" t="s">
        <v>2712</v>
      </c>
      <c r="C2772" s="1260"/>
      <c r="E2772" s="1101"/>
      <c r="F2772" s="1102"/>
    </row>
    <row r="2773" spans="1:6" ht="13.5" customHeight="1">
      <c r="A2773" s="1097"/>
      <c r="B2773" s="1253" t="s">
        <v>2713</v>
      </c>
      <c r="C2773" s="1260"/>
      <c r="E2773" s="1101"/>
      <c r="F2773" s="1102"/>
    </row>
    <row r="2774" spans="1:6" ht="13.5" customHeight="1">
      <c r="A2774" s="1097"/>
      <c r="B2774" s="1253" t="s">
        <v>2714</v>
      </c>
      <c r="C2774" s="1260"/>
      <c r="E2774" s="1101"/>
      <c r="F2774" s="1102"/>
    </row>
    <row r="2775" spans="1:6" ht="13.5" customHeight="1">
      <c r="A2775" s="1097"/>
      <c r="B2775" s="1253" t="s">
        <v>2715</v>
      </c>
      <c r="C2775" s="1260"/>
      <c r="E2775" s="1101"/>
      <c r="F2775" s="1102"/>
    </row>
    <row r="2776" spans="1:6" ht="13.5" customHeight="1">
      <c r="A2776" s="1097"/>
      <c r="B2776" s="1253" t="s">
        <v>2716</v>
      </c>
      <c r="C2776" s="1260"/>
      <c r="E2776" s="1101"/>
      <c r="F2776" s="1102"/>
    </row>
    <row r="2777" spans="1:6" ht="13.5" customHeight="1">
      <c r="A2777" s="1097"/>
      <c r="B2777" s="1253" t="s">
        <v>2717</v>
      </c>
      <c r="C2777" s="1260"/>
      <c r="E2777" s="1101"/>
      <c r="F2777" s="1102"/>
    </row>
    <row r="2778" spans="1:6" ht="13.5" customHeight="1">
      <c r="A2778" s="1097"/>
      <c r="B2778" s="1253" t="s">
        <v>2718</v>
      </c>
      <c r="C2778" s="1260"/>
      <c r="E2778" s="1101"/>
      <c r="F2778" s="1102"/>
    </row>
    <row r="2779" spans="1:6" ht="13.5" customHeight="1">
      <c r="A2779" s="1097"/>
      <c r="B2779" s="1253" t="s">
        <v>2719</v>
      </c>
      <c r="C2779" s="1260"/>
      <c r="E2779" s="1101"/>
      <c r="F2779" s="1102"/>
    </row>
    <row r="2780" spans="1:6" ht="13.5" customHeight="1">
      <c r="A2780" s="1097"/>
      <c r="B2780" s="1253" t="s">
        <v>2720</v>
      </c>
      <c r="C2780" s="1260"/>
      <c r="E2780" s="1101"/>
      <c r="F2780" s="1102"/>
    </row>
    <row r="2781" spans="1:6" ht="13.5" customHeight="1">
      <c r="A2781" s="1097"/>
      <c r="B2781" s="1253" t="s">
        <v>2721</v>
      </c>
      <c r="C2781" s="1260"/>
      <c r="E2781" s="1101"/>
      <c r="F2781" s="1102"/>
    </row>
    <row r="2782" spans="1:6" ht="13.5" customHeight="1">
      <c r="A2782" s="1097"/>
      <c r="B2782" s="1253" t="s">
        <v>2722</v>
      </c>
      <c r="C2782" s="1260"/>
      <c r="E2782" s="1101"/>
      <c r="F2782" s="1102"/>
    </row>
    <row r="2783" spans="1:6" ht="13.5" customHeight="1">
      <c r="A2783" s="1097"/>
      <c r="B2783" s="1253" t="s">
        <v>2723</v>
      </c>
      <c r="C2783" s="1260"/>
      <c r="E2783" s="1101"/>
      <c r="F2783" s="1102"/>
    </row>
    <row r="2784" spans="1:6" ht="13.5" customHeight="1">
      <c r="A2784" s="1097"/>
      <c r="B2784" s="1253" t="s">
        <v>2724</v>
      </c>
      <c r="C2784" s="1260"/>
      <c r="E2784" s="1101"/>
      <c r="F2784" s="1102"/>
    </row>
    <row r="2785" spans="1:6" ht="12.5">
      <c r="A2785" s="1097"/>
      <c r="B2785" s="1253" t="s">
        <v>2725</v>
      </c>
      <c r="C2785" s="1260"/>
      <c r="E2785" s="1101"/>
      <c r="F2785" s="1102"/>
    </row>
    <row r="2786" spans="1:6" ht="12.5">
      <c r="A2786" s="1097"/>
      <c r="B2786" s="1253" t="s">
        <v>2726</v>
      </c>
      <c r="C2786" s="1260"/>
      <c r="E2786" s="1101"/>
      <c r="F2786" s="1102"/>
    </row>
    <row r="2787" spans="1:6" ht="12.5">
      <c r="A2787" s="1097"/>
      <c r="B2787" s="1253" t="s">
        <v>2727</v>
      </c>
      <c r="C2787" s="1260"/>
      <c r="E2787" s="1101"/>
      <c r="F2787" s="1102"/>
    </row>
    <row r="2788" spans="1:6" ht="12.5">
      <c r="A2788" s="1097"/>
      <c r="B2788" s="1253" t="s">
        <v>2728</v>
      </c>
      <c r="C2788" s="1260"/>
      <c r="E2788" s="1101"/>
      <c r="F2788" s="1102"/>
    </row>
    <row r="2789" spans="1:6" ht="12.5">
      <c r="A2789" s="1097"/>
      <c r="B2789" s="1253" t="s">
        <v>2729</v>
      </c>
      <c r="C2789" s="1260"/>
      <c r="E2789" s="1101"/>
      <c r="F2789" s="1102"/>
    </row>
    <row r="2790" spans="1:6" ht="12.5">
      <c r="A2790" s="1097"/>
      <c r="B2790" s="1253" t="s">
        <v>2730</v>
      </c>
      <c r="C2790" s="1260"/>
      <c r="E2790" s="1101"/>
      <c r="F2790" s="1102"/>
    </row>
    <row r="2791" spans="1:6" ht="12.5">
      <c r="A2791" s="1097"/>
      <c r="B2791" s="1253" t="s">
        <v>2731</v>
      </c>
      <c r="C2791" s="1260"/>
      <c r="E2791" s="1101"/>
      <c r="F2791" s="1102"/>
    </row>
    <row r="2792" spans="1:6" ht="12.5">
      <c r="A2792" s="1097"/>
      <c r="B2792" s="1253" t="s">
        <v>2732</v>
      </c>
      <c r="C2792" s="1260"/>
      <c r="E2792" s="1101"/>
      <c r="F2792" s="1102"/>
    </row>
    <row r="2793" spans="1:6" ht="12.5">
      <c r="A2793" s="1097"/>
      <c r="B2793" s="1253" t="s">
        <v>2733</v>
      </c>
      <c r="C2793" s="1260"/>
      <c r="E2793" s="1101"/>
      <c r="F2793" s="1102"/>
    </row>
    <row r="2794" spans="1:6" ht="12.5">
      <c r="A2794" s="1097"/>
      <c r="B2794" s="1253" t="s">
        <v>2734</v>
      </c>
      <c r="C2794" s="1260"/>
      <c r="E2794" s="1101"/>
      <c r="F2794" s="1102"/>
    </row>
    <row r="2795" spans="1:6" ht="12.5">
      <c r="A2795" s="1097"/>
      <c r="B2795" s="1253" t="s">
        <v>2735</v>
      </c>
      <c r="C2795" s="1260"/>
      <c r="E2795" s="1101"/>
      <c r="F2795" s="1102"/>
    </row>
    <row r="2796" spans="1:6" ht="12.5">
      <c r="A2796" s="1097"/>
      <c r="B2796" s="1253" t="s">
        <v>2736</v>
      </c>
      <c r="C2796" s="1260"/>
      <c r="E2796" s="1101"/>
      <c r="F2796" s="1102"/>
    </row>
    <row r="2797" spans="1:6" ht="13.5" customHeight="1">
      <c r="A2797" s="1097"/>
      <c r="B2797" s="1253" t="s">
        <v>2737</v>
      </c>
      <c r="C2797" s="1260"/>
      <c r="E2797" s="1101"/>
      <c r="F2797" s="1102"/>
    </row>
    <row r="2798" spans="1:6" ht="13.5" customHeight="1">
      <c r="A2798" s="1097"/>
      <c r="B2798" s="1253" t="s">
        <v>2738</v>
      </c>
      <c r="C2798" s="1260"/>
      <c r="E2798" s="1101"/>
      <c r="F2798" s="1102"/>
    </row>
    <row r="2799" spans="1:6" ht="13.5" customHeight="1">
      <c r="A2799" s="1097"/>
      <c r="B2799" s="1253" t="s">
        <v>2739</v>
      </c>
      <c r="C2799" s="1260"/>
      <c r="E2799" s="1101"/>
      <c r="F2799" s="1102"/>
    </row>
    <row r="2800" spans="1:6" ht="13.5" customHeight="1">
      <c r="A2800" s="1097"/>
      <c r="B2800" s="1253" t="s">
        <v>2740</v>
      </c>
      <c r="C2800" s="1260"/>
      <c r="E2800" s="1101"/>
      <c r="F2800" s="1102"/>
    </row>
    <row r="2801" spans="1:12" ht="13.5" customHeight="1">
      <c r="A2801" s="1097"/>
      <c r="B2801" s="1253" t="s">
        <v>2741</v>
      </c>
      <c r="C2801" s="1260"/>
      <c r="E2801" s="1101"/>
      <c r="F2801" s="1102"/>
    </row>
    <row r="2802" spans="1:12" ht="13.5" customHeight="1">
      <c r="A2802" s="1097"/>
      <c r="B2802" s="1253" t="s">
        <v>2742</v>
      </c>
      <c r="C2802" s="1260"/>
      <c r="E2802" s="1101"/>
      <c r="F2802" s="1102"/>
    </row>
    <row r="2803" spans="1:12" ht="13.5" customHeight="1">
      <c r="A2803" s="1097"/>
      <c r="B2803" s="1253" t="s">
        <v>2743</v>
      </c>
      <c r="C2803" s="1260"/>
      <c r="E2803" s="1101"/>
      <c r="F2803" s="1102"/>
    </row>
    <row r="2804" spans="1:12" ht="12.5">
      <c r="A2804" s="1097"/>
      <c r="B2804" s="1253" t="s">
        <v>2744</v>
      </c>
      <c r="C2804" s="1260"/>
      <c r="E2804" s="1101"/>
      <c r="F2804" s="1102"/>
    </row>
    <row r="2805" spans="1:12" ht="12.5">
      <c r="A2805" s="1097"/>
      <c r="B2805" s="1253" t="s">
        <v>2745</v>
      </c>
      <c r="C2805" s="1260"/>
      <c r="E2805" s="1101"/>
      <c r="F2805" s="1102"/>
    </row>
    <row r="2806" spans="1:12" ht="13.5" customHeight="1">
      <c r="A2806" s="1097"/>
      <c r="B2806" s="1253" t="s">
        <v>2746</v>
      </c>
      <c r="C2806" s="1260"/>
      <c r="E2806" s="1101"/>
      <c r="F2806" s="1102"/>
    </row>
    <row r="2807" spans="1:12" ht="13.5" customHeight="1">
      <c r="A2807" s="1097"/>
      <c r="B2807" s="1253" t="s">
        <v>2747</v>
      </c>
      <c r="C2807" s="1260"/>
      <c r="E2807" s="1101"/>
      <c r="F2807" s="1102"/>
    </row>
    <row r="2808" spans="1:12" ht="13.5" customHeight="1">
      <c r="A2808" s="1097"/>
      <c r="B2808" s="1253" t="s">
        <v>2748</v>
      </c>
      <c r="C2808" s="1260"/>
      <c r="E2808" s="1101"/>
      <c r="F2808" s="1102"/>
    </row>
    <row r="2809" spans="1:12" ht="13.5" customHeight="1">
      <c r="A2809" s="1097"/>
      <c r="B2809" s="1253" t="s">
        <v>2749</v>
      </c>
      <c r="C2809" s="1260"/>
      <c r="E2809" s="1101"/>
      <c r="F2809" s="1102"/>
    </row>
    <row r="2810" spans="1:12" ht="13.5" customHeight="1">
      <c r="A2810" s="1097"/>
      <c r="B2810" s="1253" t="s">
        <v>2750</v>
      </c>
      <c r="C2810" s="1260"/>
      <c r="E2810" s="1101"/>
      <c r="F2810" s="1102"/>
    </row>
    <row r="2811" spans="1:12" ht="13.5" customHeight="1">
      <c r="A2811" s="1097"/>
      <c r="B2811" s="1253" t="s">
        <v>2751</v>
      </c>
      <c r="C2811" s="1260"/>
      <c r="E2811" s="1101"/>
      <c r="F2811" s="1102"/>
    </row>
    <row r="2812" spans="1:12" ht="13.5" customHeight="1">
      <c r="A2812" s="1097"/>
      <c r="B2812" s="1253" t="s">
        <v>2752</v>
      </c>
      <c r="C2812" s="1260"/>
      <c r="E2812" s="1101"/>
      <c r="F2812" s="1102"/>
    </row>
    <row r="2813" spans="1:12" ht="57.5">
      <c r="A2813" s="1097"/>
      <c r="B2813" s="1280" t="s">
        <v>2753</v>
      </c>
      <c r="C2813" s="1260"/>
      <c r="E2813" s="1101"/>
      <c r="F2813" s="1102"/>
    </row>
    <row r="2814" spans="1:12" ht="13.5" customHeight="1">
      <c r="A2814" s="1097"/>
      <c r="B2814" s="1281" t="s">
        <v>3059</v>
      </c>
      <c r="C2814" s="1260" t="s">
        <v>183</v>
      </c>
      <c r="D2814" s="1088">
        <v>1</v>
      </c>
      <c r="E2814" s="1101"/>
      <c r="F2814" s="1101">
        <f t="shared" ref="F2814" si="184">D2814*E2814</f>
        <v>0</v>
      </c>
    </row>
    <row r="2815" spans="1:12" ht="13.5" customHeight="1">
      <c r="A2815" s="1097"/>
      <c r="B2815" s="1104"/>
      <c r="C2815" s="1099"/>
      <c r="D2815" s="1100"/>
      <c r="E2815" s="1101"/>
      <c r="F2815" s="1102"/>
    </row>
    <row r="2816" spans="1:12" ht="13.5" customHeight="1">
      <c r="A2816" s="1231" t="s">
        <v>3060</v>
      </c>
      <c r="B2816" s="1282" t="s">
        <v>2756</v>
      </c>
      <c r="C2816" s="1260" t="s">
        <v>5</v>
      </c>
      <c r="D2816" s="1088">
        <v>1</v>
      </c>
      <c r="E2816" s="1283"/>
      <c r="F2816" s="1101">
        <f t="shared" ref="F2816" si="185">D2816*E2816</f>
        <v>0</v>
      </c>
      <c r="G2816" s="1097"/>
      <c r="H2816" s="1103"/>
      <c r="I2816" s="1099"/>
      <c r="J2816" s="1100"/>
      <c r="K2816" s="1101"/>
      <c r="L2816" s="1101"/>
    </row>
    <row r="2817" spans="1:12" ht="13.5" customHeight="1">
      <c r="A2817" s="1231"/>
      <c r="B2817" s="1253"/>
      <c r="C2817" s="1260"/>
      <c r="E2817" s="1283"/>
      <c r="F2817" s="1284"/>
      <c r="G2817" s="1097"/>
      <c r="H2817" s="1105"/>
      <c r="I2817" s="1099"/>
      <c r="J2817" s="1100"/>
      <c r="K2817" s="1101"/>
      <c r="L2817" s="1101"/>
    </row>
    <row r="2818" spans="1:12" ht="27.75" customHeight="1">
      <c r="A2818" s="1231" t="s">
        <v>3061</v>
      </c>
      <c r="B2818" s="1137" t="s">
        <v>2758</v>
      </c>
      <c r="C2818" s="1260"/>
      <c r="E2818" s="1283"/>
      <c r="F2818" s="1284"/>
      <c r="G2818" s="1097"/>
      <c r="H2818" s="1106"/>
      <c r="I2818" s="1099"/>
      <c r="J2818" s="1100"/>
      <c r="K2818" s="1101"/>
      <c r="L2818" s="1101"/>
    </row>
    <row r="2819" spans="1:12" ht="13.5" customHeight="1">
      <c r="A2819" s="1231"/>
      <c r="B2819" s="1137" t="s">
        <v>2759</v>
      </c>
      <c r="C2819" s="1260" t="s">
        <v>5</v>
      </c>
      <c r="D2819" s="1088">
        <v>1</v>
      </c>
      <c r="E2819" s="1283"/>
      <c r="F2819" s="1101">
        <f t="shared" ref="F2819" si="186">D2819*E2819</f>
        <v>0</v>
      </c>
      <c r="G2819" s="1097"/>
      <c r="H2819" s="1106"/>
      <c r="I2819" s="1099"/>
      <c r="J2819" s="1100"/>
      <c r="K2819" s="1101"/>
      <c r="L2819" s="1101"/>
    </row>
    <row r="2820" spans="1:12" ht="13.5" customHeight="1">
      <c r="A2820" s="1231"/>
      <c r="B2820" s="1137"/>
      <c r="C2820" s="1260"/>
      <c r="E2820" s="1283"/>
      <c r="F2820" s="1284"/>
      <c r="G2820" s="1097"/>
      <c r="H2820" s="1106"/>
      <c r="I2820" s="1099"/>
      <c r="J2820" s="1100"/>
      <c r="K2820" s="1101"/>
      <c r="L2820" s="1101"/>
    </row>
    <row r="2821" spans="1:12" ht="25.5" customHeight="1">
      <c r="A2821" s="1231" t="s">
        <v>3062</v>
      </c>
      <c r="B2821" s="1137" t="s">
        <v>2761</v>
      </c>
      <c r="C2821" s="1260" t="s">
        <v>5</v>
      </c>
      <c r="D2821" s="1088">
        <v>1</v>
      </c>
      <c r="E2821" s="1283"/>
      <c r="F2821" s="1101">
        <f t="shared" ref="F2821" si="187">D2821*E2821</f>
        <v>0</v>
      </c>
      <c r="G2821" s="1097"/>
      <c r="H2821" s="1106"/>
      <c r="I2821" s="1099"/>
      <c r="J2821" s="1100"/>
      <c r="K2821" s="1101"/>
      <c r="L2821" s="1101"/>
    </row>
    <row r="2822" spans="1:12" ht="13.5" customHeight="1">
      <c r="A2822" s="1231"/>
      <c r="B2822" s="1137"/>
      <c r="C2822" s="1260"/>
      <c r="E2822" s="1283"/>
      <c r="F2822" s="1284"/>
      <c r="G2822" s="1097"/>
      <c r="H2822" s="1106"/>
      <c r="I2822" s="1099"/>
      <c r="J2822" s="1100"/>
      <c r="K2822" s="1101"/>
      <c r="L2822" s="1101"/>
    </row>
    <row r="2823" spans="1:12" ht="13.5" customHeight="1">
      <c r="A2823" s="1231"/>
      <c r="B2823" s="1205" t="s">
        <v>2762</v>
      </c>
      <c r="C2823" s="1260"/>
      <c r="E2823" s="1283"/>
      <c r="F2823" s="1284"/>
      <c r="G2823" s="1097"/>
      <c r="H2823" s="1106"/>
      <c r="I2823" s="1099"/>
      <c r="J2823" s="1100"/>
      <c r="K2823" s="1101"/>
      <c r="L2823" s="1101"/>
    </row>
    <row r="2824" spans="1:12" ht="13.5" customHeight="1">
      <c r="A2824" s="1231" t="s">
        <v>3063</v>
      </c>
      <c r="B2824" s="1137" t="s">
        <v>2945</v>
      </c>
      <c r="C2824" s="1260" t="s">
        <v>5</v>
      </c>
      <c r="D2824" s="1088">
        <v>1</v>
      </c>
      <c r="E2824" s="1283"/>
      <c r="F2824" s="1101">
        <f t="shared" ref="F2824" si="188">D2824*E2824</f>
        <v>0</v>
      </c>
      <c r="G2824" s="1097"/>
      <c r="H2824" s="1106"/>
      <c r="I2824" s="1099"/>
      <c r="J2824" s="1100"/>
      <c r="K2824" s="1101"/>
      <c r="L2824" s="1101"/>
    </row>
    <row r="2825" spans="1:12" ht="13.5" customHeight="1">
      <c r="A2825" s="1231"/>
      <c r="B2825" s="1137"/>
      <c r="C2825" s="1260"/>
      <c r="E2825" s="1283"/>
      <c r="F2825" s="1284"/>
      <c r="G2825" s="1097"/>
      <c r="H2825" s="1106"/>
      <c r="I2825" s="1099"/>
      <c r="J2825" s="1100"/>
      <c r="K2825" s="1101"/>
      <c r="L2825" s="1101"/>
    </row>
    <row r="2826" spans="1:12" ht="13.5" customHeight="1">
      <c r="A2826" s="1231" t="s">
        <v>3064</v>
      </c>
      <c r="B2826" s="1137" t="s">
        <v>2766</v>
      </c>
      <c r="C2826" s="1260" t="s">
        <v>5</v>
      </c>
      <c r="D2826" s="1088">
        <v>1</v>
      </c>
      <c r="E2826" s="1283"/>
      <c r="F2826" s="1101">
        <f t="shared" ref="F2826" si="189">D2826*E2826</f>
        <v>0</v>
      </c>
      <c r="G2826" s="1097"/>
      <c r="H2826" s="1106"/>
      <c r="I2826" s="1099"/>
      <c r="J2826" s="1100"/>
      <c r="K2826" s="1101"/>
      <c r="L2826" s="1101"/>
    </row>
    <row r="2827" spans="1:12" ht="13.5" customHeight="1">
      <c r="A2827" s="1231"/>
      <c r="B2827" s="1137"/>
      <c r="C2827" s="1260"/>
      <c r="E2827" s="1283"/>
      <c r="F2827" s="1284"/>
      <c r="G2827" s="1097"/>
      <c r="H2827" s="1106"/>
      <c r="I2827" s="1099"/>
      <c r="J2827" s="1100"/>
      <c r="K2827" s="1101"/>
      <c r="L2827" s="1101"/>
    </row>
    <row r="2828" spans="1:12" ht="13.5" customHeight="1">
      <c r="A2828" s="1231" t="s">
        <v>3065</v>
      </c>
      <c r="B2828" s="1137" t="s">
        <v>2768</v>
      </c>
      <c r="C2828" s="1260" t="s">
        <v>5</v>
      </c>
      <c r="D2828" s="1088">
        <v>2</v>
      </c>
      <c r="E2828" s="1283"/>
      <c r="F2828" s="1101">
        <f t="shared" ref="F2828" si="190">D2828*E2828</f>
        <v>0</v>
      </c>
      <c r="G2828" s="1097"/>
      <c r="H2828" s="1106"/>
      <c r="I2828" s="1099"/>
      <c r="J2828" s="1100"/>
      <c r="K2828" s="1101"/>
      <c r="L2828" s="1101"/>
    </row>
    <row r="2829" spans="1:12" ht="13.5" customHeight="1">
      <c r="A2829" s="1231"/>
      <c r="B2829" s="1137"/>
      <c r="C2829" s="1260"/>
      <c r="E2829" s="1283"/>
      <c r="F2829" s="1284"/>
      <c r="G2829" s="1097"/>
      <c r="H2829" s="1106"/>
      <c r="I2829" s="1099"/>
      <c r="J2829" s="1100"/>
      <c r="K2829" s="1101"/>
      <c r="L2829" s="1101"/>
    </row>
    <row r="2830" spans="1:12" ht="13.5" customHeight="1">
      <c r="A2830" s="1231" t="s">
        <v>3066</v>
      </c>
      <c r="B2830" s="1137" t="s">
        <v>2770</v>
      </c>
      <c r="C2830" s="1260" t="s">
        <v>5</v>
      </c>
      <c r="D2830" s="1088">
        <v>1</v>
      </c>
      <c r="E2830" s="1283"/>
      <c r="F2830" s="1101">
        <f t="shared" ref="F2830" si="191">D2830*E2830</f>
        <v>0</v>
      </c>
      <c r="G2830" s="1097"/>
      <c r="H2830" s="1106"/>
      <c r="I2830" s="1099"/>
      <c r="J2830" s="1100"/>
      <c r="K2830" s="1101"/>
      <c r="L2830" s="1101"/>
    </row>
    <row r="2831" spans="1:12" ht="13.5" customHeight="1">
      <c r="A2831" s="1231"/>
      <c r="B2831" s="1137"/>
      <c r="C2831" s="1260"/>
      <c r="E2831" s="1283"/>
      <c r="F2831" s="1284"/>
      <c r="G2831" s="1097"/>
      <c r="H2831" s="1106"/>
      <c r="I2831" s="1099"/>
      <c r="J2831" s="1100"/>
      <c r="K2831" s="1101"/>
      <c r="L2831" s="1101"/>
    </row>
    <row r="2832" spans="1:12" ht="13.5" customHeight="1">
      <c r="A2832" s="1231" t="s">
        <v>3067</v>
      </c>
      <c r="B2832" s="1137" t="s">
        <v>2772</v>
      </c>
      <c r="C2832" s="1260" t="s">
        <v>5</v>
      </c>
      <c r="D2832" s="1088">
        <v>1</v>
      </c>
      <c r="E2832" s="1283"/>
      <c r="F2832" s="1101">
        <f t="shared" ref="F2832" si="192">D2832*E2832</f>
        <v>0</v>
      </c>
      <c r="G2832" s="1097"/>
      <c r="H2832" s="1106"/>
      <c r="I2832" s="1099"/>
      <c r="J2832" s="1100"/>
      <c r="K2832" s="1101"/>
      <c r="L2832" s="1101"/>
    </row>
    <row r="2833" spans="1:12" ht="13.5" customHeight="1">
      <c r="A2833" s="1231"/>
      <c r="B2833" s="1137"/>
      <c r="C2833" s="1260"/>
      <c r="E2833" s="1283"/>
      <c r="F2833" s="1284"/>
      <c r="G2833" s="1097"/>
      <c r="H2833" s="1106"/>
      <c r="I2833" s="1099"/>
      <c r="J2833" s="1100"/>
      <c r="K2833" s="1101"/>
      <c r="L2833" s="1101"/>
    </row>
    <row r="2834" spans="1:12" ht="17.25" customHeight="1">
      <c r="A2834" s="1231" t="s">
        <v>3068</v>
      </c>
      <c r="B2834" s="1137" t="s">
        <v>2774</v>
      </c>
      <c r="C2834" s="1260" t="s">
        <v>1579</v>
      </c>
      <c r="D2834" s="1088">
        <v>17</v>
      </c>
      <c r="E2834" s="1283"/>
      <c r="F2834" s="1101">
        <f t="shared" ref="F2834" si="193">D2834*E2834</f>
        <v>0</v>
      </c>
      <c r="G2834" s="1097"/>
      <c r="H2834" s="1106"/>
      <c r="I2834" s="1099"/>
      <c r="J2834" s="1100"/>
      <c r="K2834" s="1101"/>
      <c r="L2834" s="1101"/>
    </row>
    <row r="2835" spans="1:12" ht="13.5" customHeight="1">
      <c r="A2835" s="1231"/>
      <c r="B2835" s="1137"/>
      <c r="C2835" s="1260"/>
      <c r="E2835" s="1283"/>
      <c r="F2835" s="1284"/>
      <c r="G2835" s="1097"/>
      <c r="H2835" s="1106"/>
      <c r="I2835" s="1099"/>
      <c r="J2835" s="1100"/>
      <c r="K2835" s="1101"/>
      <c r="L2835" s="1101"/>
    </row>
    <row r="2836" spans="1:12" ht="13.5" customHeight="1">
      <c r="A2836" s="1231" t="s">
        <v>3069</v>
      </c>
      <c r="B2836" s="1137" t="s">
        <v>2776</v>
      </c>
      <c r="C2836" s="1260" t="s">
        <v>2777</v>
      </c>
      <c r="D2836" s="1088">
        <v>1</v>
      </c>
      <c r="E2836" s="1283"/>
      <c r="F2836" s="1101">
        <f t="shared" ref="F2836" si="194">D2836*E2836</f>
        <v>0</v>
      </c>
      <c r="G2836" s="1097"/>
      <c r="H2836" s="1106"/>
      <c r="I2836" s="1099"/>
      <c r="J2836" s="1100"/>
      <c r="K2836" s="1101"/>
      <c r="L2836" s="1101"/>
    </row>
    <row r="2837" spans="1:12" ht="13.5" customHeight="1">
      <c r="A2837" s="1231"/>
      <c r="B2837" s="1137"/>
      <c r="C2837" s="1260"/>
      <c r="E2837" s="1283"/>
      <c r="F2837" s="1284"/>
      <c r="G2837" s="1097"/>
      <c r="H2837" s="1106"/>
      <c r="I2837" s="1099"/>
      <c r="J2837" s="1100"/>
      <c r="K2837" s="1101"/>
      <c r="L2837" s="1101"/>
    </row>
    <row r="2838" spans="1:12" ht="13.5" customHeight="1">
      <c r="A2838" s="1231" t="s">
        <v>3070</v>
      </c>
      <c r="B2838" s="1137" t="s">
        <v>2779</v>
      </c>
      <c r="C2838" s="1260" t="s">
        <v>5</v>
      </c>
      <c r="D2838" s="1088">
        <v>1</v>
      </c>
      <c r="E2838" s="1283"/>
      <c r="F2838" s="1101">
        <f t="shared" ref="F2838" si="195">D2838*E2838</f>
        <v>0</v>
      </c>
      <c r="G2838" s="1097"/>
      <c r="H2838" s="1106"/>
      <c r="I2838" s="1099"/>
      <c r="J2838" s="1100"/>
      <c r="K2838" s="1101"/>
      <c r="L2838" s="1101"/>
    </row>
    <row r="2839" spans="1:12" ht="13.5" customHeight="1">
      <c r="A2839" s="1231"/>
      <c r="B2839" s="1137"/>
      <c r="C2839" s="1260"/>
      <c r="E2839" s="1283"/>
      <c r="F2839" s="1284"/>
      <c r="G2839" s="1097"/>
      <c r="H2839" s="1106"/>
      <c r="I2839" s="1099"/>
      <c r="J2839" s="1100"/>
      <c r="K2839" s="1101"/>
      <c r="L2839" s="1101"/>
    </row>
    <row r="2840" spans="1:12" ht="72" customHeight="1">
      <c r="A2840" s="1231" t="s">
        <v>3071</v>
      </c>
      <c r="B2840" s="1137" t="s">
        <v>2781</v>
      </c>
      <c r="C2840" s="1285" t="s">
        <v>2777</v>
      </c>
      <c r="D2840" s="1088">
        <v>1</v>
      </c>
      <c r="E2840" s="1283"/>
      <c r="F2840" s="1101">
        <f t="shared" ref="F2840" si="196">D2840*E2840</f>
        <v>0</v>
      </c>
      <c r="G2840" s="1097"/>
      <c r="H2840" s="1106"/>
      <c r="I2840" s="1099"/>
      <c r="J2840" s="1100"/>
      <c r="K2840" s="1101"/>
      <c r="L2840" s="1101"/>
    </row>
    <row r="2841" spans="1:12" ht="13.5" customHeight="1">
      <c r="A2841" s="1231"/>
      <c r="B2841" s="1137"/>
      <c r="C2841" s="1260"/>
      <c r="E2841" s="1283"/>
      <c r="F2841" s="1284"/>
      <c r="G2841" s="1097"/>
      <c r="H2841" s="1106"/>
      <c r="I2841" s="1099"/>
      <c r="J2841" s="1100"/>
      <c r="K2841" s="1101"/>
      <c r="L2841" s="1101"/>
    </row>
    <row r="2842" spans="1:12" ht="13.5" customHeight="1">
      <c r="A2842" s="1231" t="s">
        <v>3072</v>
      </c>
      <c r="B2842" s="1137" t="s">
        <v>2783</v>
      </c>
      <c r="C2842" s="1260" t="s">
        <v>5</v>
      </c>
      <c r="D2842" s="1088">
        <v>3</v>
      </c>
      <c r="E2842" s="1283"/>
      <c r="F2842" s="1101">
        <f t="shared" ref="F2842" si="197">D2842*E2842</f>
        <v>0</v>
      </c>
      <c r="G2842" s="1097"/>
      <c r="H2842" s="1106"/>
      <c r="I2842" s="1099"/>
      <c r="J2842" s="1100"/>
      <c r="K2842" s="1101"/>
      <c r="L2842" s="1101"/>
    </row>
    <row r="2843" spans="1:12" ht="13.5" customHeight="1">
      <c r="A2843" s="1231"/>
      <c r="B2843" s="1137"/>
      <c r="C2843" s="1260"/>
      <c r="E2843" s="1283"/>
      <c r="F2843" s="1284"/>
      <c r="G2843" s="1097"/>
      <c r="H2843" s="1106"/>
      <c r="I2843" s="1099"/>
      <c r="J2843" s="1100"/>
      <c r="K2843" s="1101"/>
      <c r="L2843" s="1101"/>
    </row>
    <row r="2844" spans="1:12" ht="13.5" customHeight="1">
      <c r="A2844" s="1231" t="s">
        <v>3073</v>
      </c>
      <c r="B2844" s="1137" t="s">
        <v>2766</v>
      </c>
      <c r="C2844" s="1260" t="s">
        <v>5</v>
      </c>
      <c r="D2844" s="1088">
        <v>1</v>
      </c>
      <c r="E2844" s="1283"/>
      <c r="F2844" s="1101">
        <f t="shared" ref="F2844" si="198">D2844*E2844</f>
        <v>0</v>
      </c>
      <c r="G2844" s="1097"/>
      <c r="H2844" s="1106"/>
      <c r="I2844" s="1099"/>
      <c r="J2844" s="1100"/>
      <c r="K2844" s="1101"/>
      <c r="L2844" s="1101"/>
    </row>
    <row r="2845" spans="1:12" ht="13.5" customHeight="1">
      <c r="A2845" s="1231"/>
      <c r="B2845" s="1137"/>
      <c r="C2845" s="1260"/>
      <c r="E2845" s="1283"/>
      <c r="F2845" s="1284"/>
      <c r="G2845" s="1097"/>
      <c r="H2845" s="1106"/>
      <c r="I2845" s="1099"/>
      <c r="J2845" s="1100"/>
      <c r="K2845" s="1101"/>
      <c r="L2845" s="1101"/>
    </row>
    <row r="2846" spans="1:12" ht="23">
      <c r="A2846" s="1231" t="s">
        <v>3074</v>
      </c>
      <c r="B2846" s="1137" t="s">
        <v>2687</v>
      </c>
      <c r="C2846" s="1260" t="s">
        <v>183</v>
      </c>
      <c r="D2846" s="1088">
        <v>1</v>
      </c>
      <c r="E2846" s="1283"/>
      <c r="F2846" s="1101">
        <f t="shared" ref="F2846" si="199">D2846*E2846</f>
        <v>0</v>
      </c>
      <c r="G2846" s="1097"/>
      <c r="H2846" s="1106"/>
      <c r="I2846" s="1099"/>
      <c r="J2846" s="1100"/>
      <c r="K2846" s="1101"/>
      <c r="L2846" s="1101"/>
    </row>
    <row r="2847" spans="1:12" ht="13.5" customHeight="1">
      <c r="A2847" s="1231"/>
      <c r="B2847" s="1137"/>
      <c r="C2847" s="1260"/>
      <c r="E2847" s="1283"/>
      <c r="F2847" s="1284"/>
      <c r="G2847" s="1097"/>
      <c r="H2847" s="1106"/>
      <c r="I2847" s="1099"/>
      <c r="J2847" s="1100"/>
      <c r="K2847" s="1101"/>
      <c r="L2847" s="1101"/>
    </row>
    <row r="2848" spans="1:12" ht="48.75" customHeight="1">
      <c r="A2848" s="1137" t="s">
        <v>3075</v>
      </c>
      <c r="B2848" s="1137" t="s">
        <v>2689</v>
      </c>
      <c r="C2848" s="1260" t="s">
        <v>183</v>
      </c>
      <c r="D2848" s="1088">
        <v>1</v>
      </c>
      <c r="E2848" s="1283"/>
      <c r="F2848" s="1101">
        <f t="shared" ref="F2848" si="200">D2848*E2848</f>
        <v>0</v>
      </c>
      <c r="G2848" s="1097"/>
      <c r="H2848" s="1106"/>
      <c r="I2848" s="1099"/>
      <c r="J2848" s="1100"/>
      <c r="K2848" s="1101"/>
      <c r="L2848" s="1101"/>
    </row>
    <row r="2849" spans="1:12" ht="14.5">
      <c r="A2849" s="1137"/>
      <c r="B2849" s="1137"/>
      <c r="C2849" s="1260"/>
      <c r="E2849" s="1283"/>
      <c r="F2849" s="1286"/>
      <c r="G2849" s="1097"/>
      <c r="H2849" s="1106"/>
      <c r="I2849" s="1099"/>
      <c r="J2849" s="1100"/>
      <c r="K2849" s="1101"/>
      <c r="L2849" s="1101"/>
    </row>
    <row r="2850" spans="1:12" ht="46">
      <c r="A2850" s="1137" t="s">
        <v>3076</v>
      </c>
      <c r="B2850" s="1137" t="s">
        <v>2788</v>
      </c>
      <c r="C2850" s="1285" t="s">
        <v>183</v>
      </c>
      <c r="D2850" s="1088">
        <v>1</v>
      </c>
      <c r="E2850" s="1283"/>
      <c r="F2850" s="1101">
        <f t="shared" ref="F2850" si="201">D2850*E2850</f>
        <v>0</v>
      </c>
      <c r="G2850" s="1097"/>
      <c r="H2850" s="1106"/>
      <c r="I2850" s="1099"/>
      <c r="J2850" s="1100"/>
      <c r="K2850" s="1101"/>
      <c r="L2850" s="1101"/>
    </row>
    <row r="2851" spans="1:12" ht="14.5">
      <c r="A2851" s="1137"/>
      <c r="B2851" s="1137"/>
      <c r="C2851" s="1260"/>
      <c r="E2851" s="1283"/>
      <c r="F2851" s="1286"/>
      <c r="G2851" s="1097"/>
      <c r="H2851" s="1106"/>
      <c r="I2851" s="1099"/>
      <c r="J2851" s="1100"/>
      <c r="K2851" s="1101"/>
      <c r="L2851" s="1101"/>
    </row>
    <row r="2852" spans="1:12" ht="46">
      <c r="A2852" s="1137" t="s">
        <v>3077</v>
      </c>
      <c r="B2852" s="1137" t="s">
        <v>2790</v>
      </c>
      <c r="C2852" s="1285" t="s">
        <v>183</v>
      </c>
      <c r="D2852" s="1088">
        <v>1</v>
      </c>
      <c r="E2852" s="1283"/>
      <c r="F2852" s="1101">
        <f t="shared" ref="F2852" si="202">D2852*E2852</f>
        <v>0</v>
      </c>
      <c r="G2852" s="1097"/>
      <c r="H2852" s="1106"/>
      <c r="I2852" s="1099"/>
      <c r="J2852" s="1100"/>
      <c r="K2852" s="1101"/>
      <c r="L2852" s="1101"/>
    </row>
    <row r="2853" spans="1:12" ht="13.5" customHeight="1">
      <c r="A2853" s="1231"/>
      <c r="B2853" s="1137"/>
      <c r="C2853" s="1260"/>
      <c r="E2853" s="1283"/>
      <c r="F2853" s="1286"/>
      <c r="G2853" s="1097"/>
      <c r="H2853" s="1106"/>
      <c r="I2853" s="1099"/>
      <c r="J2853" s="1100"/>
      <c r="K2853" s="1101"/>
      <c r="L2853" s="1101"/>
    </row>
    <row r="2854" spans="1:12" s="1076" customFormat="1" ht="16.5" customHeight="1">
      <c r="A2854" s="1287" t="s">
        <v>3057</v>
      </c>
      <c r="B2854" s="1288" t="s">
        <v>2791</v>
      </c>
      <c r="C2854" s="1289"/>
      <c r="D2854" s="1289"/>
      <c r="E2854" s="1290"/>
      <c r="F2854" s="1291">
        <f>SUM(F2752:F2853)</f>
        <v>0</v>
      </c>
    </row>
    <row r="2855" spans="1:12" ht="13.5" customHeight="1">
      <c r="A2855" s="1231"/>
      <c r="B2855" s="1137"/>
      <c r="C2855" s="1260"/>
      <c r="E2855" s="1283"/>
      <c r="F2855" s="1286"/>
      <c r="G2855" s="1097"/>
      <c r="H2855" s="1106"/>
      <c r="I2855" s="1099"/>
      <c r="J2855" s="1100"/>
      <c r="K2855" s="1101"/>
      <c r="L2855" s="1101"/>
    </row>
    <row r="2856" spans="1:12" ht="12.5">
      <c r="A2856" s="1090" t="s">
        <v>3078</v>
      </c>
      <c r="B2856" s="1205" t="s">
        <v>2793</v>
      </c>
      <c r="C2856" s="1092"/>
      <c r="D2856" s="1093"/>
      <c r="E2856" s="1094"/>
      <c r="F2856" s="1095"/>
    </row>
    <row r="2857" spans="1:12" ht="13.5" customHeight="1">
      <c r="A2857" s="1231"/>
      <c r="B2857" s="1137"/>
      <c r="C2857" s="1260"/>
      <c r="E2857" s="1283"/>
      <c r="F2857" s="1286"/>
      <c r="G2857" s="1097"/>
      <c r="H2857" s="1106"/>
      <c r="I2857" s="1099"/>
      <c r="J2857" s="1100"/>
      <c r="K2857" s="1101"/>
      <c r="L2857" s="1101"/>
    </row>
    <row r="2858" spans="1:12" ht="24" customHeight="1">
      <c r="A2858" s="1097" t="s">
        <v>3079</v>
      </c>
      <c r="B2858" s="1120" t="s">
        <v>2795</v>
      </c>
      <c r="C2858" s="1121"/>
      <c r="D2858" s="1100"/>
      <c r="E2858" s="1101"/>
      <c r="F2858" s="1101"/>
    </row>
    <row r="2859" spans="1:12" ht="13.5" customHeight="1">
      <c r="A2859" s="1097"/>
      <c r="B2859" s="1120"/>
      <c r="C2859" s="1121"/>
      <c r="D2859" s="1100"/>
      <c r="E2859" s="1101"/>
      <c r="F2859" s="1101"/>
    </row>
    <row r="2860" spans="1:12" ht="13.5" customHeight="1">
      <c r="A2860" s="1097"/>
      <c r="B2860" s="1122" t="s">
        <v>2963</v>
      </c>
      <c r="C2860" s="1123" t="s">
        <v>5</v>
      </c>
      <c r="D2860" s="1100">
        <v>2</v>
      </c>
      <c r="E2860" s="1101"/>
      <c r="F2860" s="1101"/>
    </row>
    <row r="2861" spans="1:12" ht="13.5" customHeight="1">
      <c r="A2861" s="1097"/>
      <c r="B2861" s="1122" t="s">
        <v>2796</v>
      </c>
      <c r="C2861" s="1123" t="s">
        <v>5</v>
      </c>
      <c r="D2861" s="1100">
        <v>1</v>
      </c>
      <c r="E2861" s="1101"/>
      <c r="F2861" s="1101"/>
    </row>
    <row r="2862" spans="1:12" ht="13.5" customHeight="1">
      <c r="A2862" s="1097"/>
      <c r="B2862" s="1122" t="s">
        <v>3022</v>
      </c>
      <c r="C2862" s="1123" t="s">
        <v>5</v>
      </c>
      <c r="D2862" s="1100">
        <v>2</v>
      </c>
      <c r="E2862" s="1101"/>
      <c r="F2862" s="1101"/>
    </row>
    <row r="2863" spans="1:12" ht="13.5" customHeight="1">
      <c r="A2863" s="1097"/>
      <c r="B2863" s="1122" t="s">
        <v>2797</v>
      </c>
      <c r="C2863" s="1123" t="s">
        <v>5</v>
      </c>
      <c r="D2863" s="1100">
        <v>1</v>
      </c>
      <c r="E2863" s="1101"/>
      <c r="F2863" s="1101"/>
    </row>
    <row r="2864" spans="1:12" ht="13.5" customHeight="1">
      <c r="A2864" s="1097"/>
      <c r="B2864" s="1122" t="s">
        <v>3023</v>
      </c>
      <c r="C2864" s="1123" t="s">
        <v>5</v>
      </c>
      <c r="D2864" s="1100">
        <v>1</v>
      </c>
      <c r="E2864" s="1101"/>
      <c r="F2864" s="1101"/>
    </row>
    <row r="2865" spans="1:12" ht="13.5" customHeight="1">
      <c r="A2865" s="1097"/>
      <c r="B2865" s="1122" t="s">
        <v>2964</v>
      </c>
      <c r="C2865" s="1123" t="s">
        <v>5</v>
      </c>
      <c r="D2865" s="1100">
        <v>2</v>
      </c>
      <c r="E2865" s="1101"/>
      <c r="F2865" s="1101"/>
    </row>
    <row r="2866" spans="1:12" ht="13.5" customHeight="1">
      <c r="A2866" s="1097"/>
      <c r="B2866" s="1122"/>
      <c r="C2866" s="1123"/>
      <c r="D2866" s="1100"/>
      <c r="E2866" s="1101"/>
      <c r="F2866" s="1101"/>
    </row>
    <row r="2867" spans="1:12" ht="13.5" customHeight="1">
      <c r="A2867" s="1097"/>
      <c r="B2867" s="1120" t="s">
        <v>2799</v>
      </c>
      <c r="C2867" s="1123"/>
      <c r="D2867" s="1100"/>
      <c r="E2867" s="1101"/>
      <c r="F2867" s="1101"/>
    </row>
    <row r="2868" spans="1:12">
      <c r="A2868" s="1097"/>
      <c r="B2868" s="1124" t="s">
        <v>2112</v>
      </c>
      <c r="C2868" s="1123" t="s">
        <v>5</v>
      </c>
      <c r="D2868" s="1100">
        <f>SUM(D2860:D2865)</f>
        <v>9</v>
      </c>
      <c r="E2868" s="1101"/>
      <c r="F2868" s="1101"/>
    </row>
    <row r="2869" spans="1:12" ht="23">
      <c r="A2869" s="1097"/>
      <c r="B2869" s="1124" t="s">
        <v>2113</v>
      </c>
      <c r="C2869" s="1123" t="s">
        <v>5</v>
      </c>
      <c r="D2869" s="1100">
        <f>SUM(D2860:D2865)</f>
        <v>9</v>
      </c>
      <c r="E2869" s="1101"/>
      <c r="F2869" s="1101"/>
    </row>
    <row r="2870" spans="1:12" ht="23">
      <c r="A2870" s="1097"/>
      <c r="B2870" s="1104" t="s">
        <v>2114</v>
      </c>
      <c r="C2870" s="1123" t="s">
        <v>5</v>
      </c>
      <c r="D2870" s="1100">
        <f>SUM(D2860:D2865)</f>
        <v>9</v>
      </c>
      <c r="E2870" s="1101"/>
      <c r="F2870" s="1101"/>
    </row>
    <row r="2871" spans="1:12" ht="13.5" customHeight="1">
      <c r="A2871" s="1097"/>
      <c r="B2871" s="1120" t="s">
        <v>2115</v>
      </c>
      <c r="C2871" s="1123" t="s">
        <v>183</v>
      </c>
      <c r="D2871" s="1100">
        <f>SUM(D2860:D2865)</f>
        <v>9</v>
      </c>
      <c r="E2871" s="1101"/>
      <c r="F2871" s="1101"/>
    </row>
    <row r="2872" spans="1:12" ht="13.5" customHeight="1">
      <c r="A2872" s="1097"/>
      <c r="B2872" s="1097" t="s">
        <v>2116</v>
      </c>
      <c r="C2872" s="1123" t="s">
        <v>5</v>
      </c>
      <c r="D2872" s="1100">
        <f>SUM(D2860:D2865)</f>
        <v>9</v>
      </c>
      <c r="E2872" s="1101"/>
      <c r="F2872" s="1101"/>
    </row>
    <row r="2873" spans="1:12" ht="13.5" customHeight="1">
      <c r="A2873" s="1097"/>
      <c r="B2873" s="1097" t="s">
        <v>2117</v>
      </c>
      <c r="C2873" s="1123" t="s">
        <v>5</v>
      </c>
      <c r="D2873" s="1100">
        <f>SUM(D2860:D2865)*2</f>
        <v>18</v>
      </c>
      <c r="E2873" s="1101"/>
      <c r="F2873" s="1101"/>
    </row>
    <row r="2874" spans="1:12" ht="13.5" customHeight="1">
      <c r="A2874" s="1097"/>
      <c r="B2874" s="1097"/>
      <c r="C2874" s="1123"/>
      <c r="D2874" s="1100"/>
      <c r="E2874" s="1101"/>
      <c r="F2874" s="1101"/>
    </row>
    <row r="2875" spans="1:12" ht="13.5" customHeight="1">
      <c r="A2875" s="1097"/>
      <c r="B2875" s="1097" t="s">
        <v>3080</v>
      </c>
      <c r="C2875" s="1123" t="s">
        <v>183</v>
      </c>
      <c r="D2875" s="1100">
        <f>SUM(D2860:D2865)</f>
        <v>9</v>
      </c>
      <c r="E2875" s="1101"/>
      <c r="F2875" s="1101">
        <f t="shared" ref="F2875" si="203">D2875*E2875</f>
        <v>0</v>
      </c>
    </row>
    <row r="2876" spans="1:12" ht="23">
      <c r="A2876" s="1097"/>
      <c r="B2876" s="1097" t="s">
        <v>2119</v>
      </c>
      <c r="C2876" s="1123"/>
      <c r="D2876" s="1100"/>
      <c r="E2876" s="1101"/>
      <c r="F2876" s="1101"/>
    </row>
    <row r="2877" spans="1:12" ht="14.5">
      <c r="A2877" s="1137"/>
      <c r="B2877" s="1137"/>
      <c r="C2877" s="1260"/>
      <c r="E2877" s="1283"/>
      <c r="F2877" s="1286"/>
      <c r="G2877" s="1097"/>
      <c r="H2877" s="1106"/>
      <c r="I2877" s="1099"/>
      <c r="J2877" s="1100"/>
      <c r="K2877" s="1101"/>
      <c r="L2877" s="1101"/>
    </row>
    <row r="2878" spans="1:12" s="1137" customFormat="1" ht="46.5" customHeight="1">
      <c r="A2878" s="1097" t="s">
        <v>3081</v>
      </c>
      <c r="B2878" s="1137" t="s">
        <v>2802</v>
      </c>
    </row>
    <row r="2879" spans="1:12" ht="13.5" customHeight="1">
      <c r="A2879" s="1097"/>
      <c r="B2879" s="1122" t="s">
        <v>2803</v>
      </c>
      <c r="C2879" s="1123" t="s">
        <v>5</v>
      </c>
      <c r="D2879" s="1100">
        <v>1</v>
      </c>
      <c r="E2879" s="1101"/>
      <c r="F2879" s="1101"/>
    </row>
    <row r="2880" spans="1:12" ht="13.5" customHeight="1">
      <c r="A2880" s="1097"/>
      <c r="B2880" s="1122"/>
      <c r="C2880" s="1123"/>
      <c r="D2880" s="1100"/>
      <c r="E2880" s="1101"/>
      <c r="F2880" s="1101"/>
    </row>
    <row r="2881" spans="1:12" ht="13.5" customHeight="1">
      <c r="A2881" s="1097"/>
      <c r="B2881" s="1120" t="s">
        <v>2111</v>
      </c>
      <c r="C2881" s="1123"/>
      <c r="D2881" s="1100"/>
      <c r="E2881" s="1101"/>
      <c r="F2881" s="1101"/>
    </row>
    <row r="2882" spans="1:12">
      <c r="A2882" s="1097"/>
      <c r="B2882" s="1124" t="s">
        <v>2112</v>
      </c>
      <c r="C2882" s="1123" t="s">
        <v>5</v>
      </c>
      <c r="D2882" s="1100">
        <f>SUM(D2879:D2879)</f>
        <v>1</v>
      </c>
      <c r="E2882" s="1101"/>
      <c r="F2882" s="1101"/>
    </row>
    <row r="2883" spans="1:12" ht="23">
      <c r="A2883" s="1097"/>
      <c r="B2883" s="1104" t="s">
        <v>2113</v>
      </c>
      <c r="C2883" s="1123" t="s">
        <v>5</v>
      </c>
      <c r="D2883" s="1100">
        <f>SUM(D2879:D2879)</f>
        <v>1</v>
      </c>
      <c r="E2883" s="1101"/>
      <c r="F2883" s="1101"/>
    </row>
    <row r="2884" spans="1:12" ht="23">
      <c r="A2884" s="1097"/>
      <c r="B2884" s="1104" t="s">
        <v>2114</v>
      </c>
      <c r="C2884" s="1123" t="s">
        <v>5</v>
      </c>
      <c r="D2884" s="1100">
        <f>SUM(D2879:D2879)</f>
        <v>1</v>
      </c>
      <c r="E2884" s="1101"/>
      <c r="F2884" s="1101"/>
    </row>
    <row r="2885" spans="1:12" ht="13.5" customHeight="1">
      <c r="A2885" s="1097"/>
      <c r="B2885" s="1120" t="s">
        <v>2115</v>
      </c>
      <c r="C2885" s="1123" t="s">
        <v>183</v>
      </c>
      <c r="D2885" s="1100">
        <f>SUM(D2879:D2879)</f>
        <v>1</v>
      </c>
      <c r="E2885" s="1101"/>
      <c r="F2885" s="1101"/>
    </row>
    <row r="2886" spans="1:12" ht="13.5" customHeight="1">
      <c r="A2886" s="1097"/>
      <c r="B2886" s="1097" t="s">
        <v>2117</v>
      </c>
      <c r="C2886" s="1123" t="s">
        <v>5</v>
      </c>
      <c r="D2886" s="1100">
        <f>SUM(D2879:D2879)*2</f>
        <v>2</v>
      </c>
      <c r="E2886" s="1101"/>
      <c r="F2886" s="1101"/>
    </row>
    <row r="2887" spans="1:12" ht="13.5" customHeight="1">
      <c r="A2887" s="1097"/>
      <c r="B2887" s="1097"/>
      <c r="C2887" s="1123"/>
      <c r="D2887" s="1100"/>
      <c r="E2887" s="1101"/>
      <c r="F2887" s="1101"/>
    </row>
    <row r="2888" spans="1:12" ht="13.5" customHeight="1">
      <c r="A2888" s="1097"/>
      <c r="B2888" s="1097" t="s">
        <v>3082</v>
      </c>
      <c r="C2888" s="1123" t="s">
        <v>183</v>
      </c>
      <c r="D2888" s="1100">
        <f>SUM(D2879)</f>
        <v>1</v>
      </c>
      <c r="E2888" s="1101"/>
      <c r="F2888" s="1101">
        <f t="shared" ref="F2888" si="204">D2888*E2888</f>
        <v>0</v>
      </c>
    </row>
    <row r="2889" spans="1:12" ht="24.75" customHeight="1">
      <c r="A2889" s="1097"/>
      <c r="B2889" s="1097" t="s">
        <v>2119</v>
      </c>
      <c r="C2889" s="1123"/>
      <c r="D2889" s="1100"/>
      <c r="E2889" s="1101"/>
      <c r="F2889" s="1101"/>
    </row>
    <row r="2890" spans="1:12" ht="13.5" customHeight="1">
      <c r="A2890" s="1231"/>
      <c r="B2890" s="1137"/>
      <c r="C2890" s="1260"/>
      <c r="E2890" s="1283"/>
      <c r="F2890" s="1286"/>
      <c r="G2890" s="1097"/>
      <c r="H2890" s="1106"/>
      <c r="I2890" s="1099"/>
      <c r="J2890" s="1100"/>
      <c r="K2890" s="1101"/>
      <c r="L2890" s="1101"/>
    </row>
    <row r="2891" spans="1:12" ht="23">
      <c r="A2891" s="1137" t="s">
        <v>3083</v>
      </c>
      <c r="B2891" s="1137" t="s">
        <v>2806</v>
      </c>
      <c r="D2891" s="1153"/>
      <c r="E2891" s="1283"/>
      <c r="F2891" s="1286"/>
      <c r="G2891" s="1097"/>
      <c r="H2891" s="1106"/>
      <c r="I2891" s="1099"/>
      <c r="J2891" s="1100"/>
      <c r="K2891" s="1101"/>
      <c r="L2891" s="1101"/>
    </row>
    <row r="2892" spans="1:12" ht="13.5" customHeight="1">
      <c r="A2892" s="1231"/>
      <c r="B2892" s="1097" t="s">
        <v>2807</v>
      </c>
      <c r="C2892" s="1088" t="s">
        <v>5</v>
      </c>
      <c r="D2892" s="1088">
        <v>1</v>
      </c>
      <c r="E2892" s="1283"/>
      <c r="F2892" s="1101">
        <f t="shared" ref="F2892:F2895" si="205">D2892*E2892</f>
        <v>0</v>
      </c>
      <c r="G2892" s="1097"/>
      <c r="H2892" s="1106"/>
      <c r="I2892" s="1099"/>
      <c r="J2892" s="1100"/>
      <c r="K2892" s="1101"/>
      <c r="L2892" s="1101"/>
    </row>
    <row r="2893" spans="1:12" ht="13.5" customHeight="1">
      <c r="A2893" s="1231"/>
      <c r="B2893" s="1122" t="s">
        <v>2168</v>
      </c>
      <c r="C2893" s="1088" t="s">
        <v>5</v>
      </c>
      <c r="D2893" s="1088">
        <v>1</v>
      </c>
      <c r="E2893" s="1283"/>
      <c r="F2893" s="1101">
        <f t="shared" si="205"/>
        <v>0</v>
      </c>
      <c r="G2893" s="1097"/>
      <c r="H2893" s="1106"/>
      <c r="I2893" s="1099"/>
      <c r="J2893" s="1100"/>
      <c r="K2893" s="1101"/>
      <c r="L2893" s="1101"/>
    </row>
    <row r="2894" spans="1:12" ht="13.5" customHeight="1">
      <c r="A2894" s="1231"/>
      <c r="B2894" s="1122" t="s">
        <v>2169</v>
      </c>
      <c r="C2894" s="1088" t="s">
        <v>5</v>
      </c>
      <c r="D2894" s="1088">
        <v>1</v>
      </c>
      <c r="E2894" s="1283"/>
      <c r="F2894" s="1101">
        <f t="shared" si="205"/>
        <v>0</v>
      </c>
      <c r="G2894" s="1097"/>
      <c r="H2894" s="1106"/>
      <c r="I2894" s="1099"/>
      <c r="J2894" s="1100"/>
      <c r="K2894" s="1101"/>
      <c r="L2894" s="1101"/>
    </row>
    <row r="2895" spans="1:12" ht="13.5" customHeight="1">
      <c r="A2895" s="1231"/>
      <c r="B2895" s="1122" t="s">
        <v>2170</v>
      </c>
      <c r="C2895" s="1088" t="s">
        <v>5</v>
      </c>
      <c r="D2895" s="1088">
        <v>1</v>
      </c>
      <c r="E2895" s="1283"/>
      <c r="F2895" s="1101">
        <f t="shared" si="205"/>
        <v>0</v>
      </c>
      <c r="G2895" s="1097"/>
      <c r="H2895" s="1106"/>
      <c r="I2895" s="1099"/>
      <c r="J2895" s="1100"/>
      <c r="K2895" s="1101"/>
      <c r="L2895" s="1101"/>
    </row>
    <row r="2896" spans="1:12" ht="13.5" customHeight="1">
      <c r="A2896" s="1231"/>
      <c r="B2896" s="1137"/>
      <c r="C2896" s="1260"/>
      <c r="E2896" s="1283"/>
      <c r="F2896" s="1286"/>
      <c r="G2896" s="1097"/>
      <c r="H2896" s="1106"/>
      <c r="I2896" s="1099"/>
      <c r="J2896" s="1100"/>
      <c r="K2896" s="1101"/>
      <c r="L2896" s="1101"/>
    </row>
    <row r="2897" spans="1:12" ht="23">
      <c r="A2897" s="1137" t="s">
        <v>3084</v>
      </c>
      <c r="B2897" s="1137" t="s">
        <v>2809</v>
      </c>
      <c r="C2897" s="1258"/>
      <c r="D2897" s="1093"/>
      <c r="E2897" s="1283"/>
      <c r="F2897" s="1286"/>
      <c r="G2897" s="1097"/>
      <c r="H2897" s="1106"/>
      <c r="I2897" s="1099"/>
      <c r="J2897" s="1100"/>
      <c r="K2897" s="1101"/>
      <c r="L2897" s="1101"/>
    </row>
    <row r="2898" spans="1:12" ht="13.5" customHeight="1">
      <c r="B2898" s="1138" t="s">
        <v>2810</v>
      </c>
      <c r="C2898" s="1258" t="s">
        <v>5</v>
      </c>
      <c r="D2898" s="1093">
        <v>6</v>
      </c>
      <c r="E2898" s="1283"/>
      <c r="F2898" s="1101">
        <f t="shared" ref="F2898" si="206">D2898*E2898</f>
        <v>0</v>
      </c>
      <c r="G2898" s="1097"/>
      <c r="H2898" s="1106"/>
      <c r="I2898" s="1099"/>
      <c r="J2898" s="1100"/>
      <c r="K2898" s="1101"/>
      <c r="L2898" s="1101"/>
    </row>
    <row r="2899" spans="1:12" ht="13.5" customHeight="1">
      <c r="B2899" s="1253"/>
      <c r="C2899" s="1258"/>
      <c r="D2899" s="1093"/>
      <c r="E2899" s="1283"/>
      <c r="F2899" s="1286"/>
      <c r="G2899" s="1097"/>
      <c r="H2899" s="1106"/>
      <c r="I2899" s="1099"/>
      <c r="J2899" s="1100"/>
      <c r="K2899" s="1101"/>
      <c r="L2899" s="1101"/>
    </row>
    <row r="2900" spans="1:12" ht="23">
      <c r="A2900" s="1137" t="s">
        <v>3085</v>
      </c>
      <c r="B2900" s="1137" t="s">
        <v>2812</v>
      </c>
      <c r="C2900" s="1258"/>
      <c r="D2900" s="1093"/>
      <c r="E2900" s="1283"/>
      <c r="F2900" s="1286"/>
      <c r="G2900" s="1097"/>
      <c r="H2900" s="1106"/>
      <c r="I2900" s="1099"/>
      <c r="J2900" s="1100"/>
      <c r="K2900" s="1101"/>
      <c r="L2900" s="1101"/>
    </row>
    <row r="2901" spans="1:12" ht="13.5" customHeight="1">
      <c r="B2901" s="1137" t="s">
        <v>2813</v>
      </c>
      <c r="C2901" s="1258"/>
      <c r="D2901" s="1093"/>
      <c r="E2901" s="1283"/>
      <c r="F2901" s="1286"/>
      <c r="G2901" s="1097"/>
      <c r="H2901" s="1106"/>
      <c r="I2901" s="1099"/>
      <c r="J2901" s="1100"/>
      <c r="K2901" s="1101"/>
      <c r="L2901" s="1101"/>
    </row>
    <row r="2902" spans="1:12" ht="13.5" customHeight="1">
      <c r="B2902" s="1138" t="s">
        <v>2810</v>
      </c>
      <c r="C2902" s="1258" t="s">
        <v>5</v>
      </c>
      <c r="D2902" s="1093">
        <v>2</v>
      </c>
      <c r="E2902" s="1283"/>
      <c r="F2902" s="1101">
        <f t="shared" ref="F2902" si="207">D2902*E2902</f>
        <v>0</v>
      </c>
      <c r="G2902" s="1097"/>
      <c r="H2902" s="1106"/>
      <c r="I2902" s="1099"/>
      <c r="J2902" s="1100"/>
      <c r="K2902" s="1101"/>
      <c r="L2902" s="1101"/>
    </row>
    <row r="2903" spans="1:12" ht="13.5" customHeight="1">
      <c r="B2903" s="1253"/>
      <c r="C2903" s="1258"/>
      <c r="D2903" s="1093"/>
      <c r="E2903" s="1283"/>
      <c r="F2903" s="1286"/>
      <c r="G2903" s="1097"/>
      <c r="H2903" s="1106"/>
      <c r="I2903" s="1099"/>
      <c r="J2903" s="1100"/>
      <c r="K2903" s="1101"/>
      <c r="L2903" s="1101"/>
    </row>
    <row r="2904" spans="1:12" ht="23">
      <c r="A2904" s="1137" t="s">
        <v>3086</v>
      </c>
      <c r="B2904" s="1140" t="s">
        <v>2157</v>
      </c>
      <c r="C2904" s="1101"/>
      <c r="D2904" s="1101"/>
      <c r="E2904" s="1283"/>
      <c r="F2904" s="1286"/>
      <c r="G2904" s="1097"/>
      <c r="H2904" s="1106"/>
      <c r="I2904" s="1099"/>
      <c r="J2904" s="1100"/>
      <c r="K2904" s="1101"/>
      <c r="L2904" s="1101"/>
    </row>
    <row r="2905" spans="1:12" ht="13.5" customHeight="1">
      <c r="B2905" s="1138" t="s">
        <v>2144</v>
      </c>
      <c r="C2905" s="1123"/>
      <c r="D2905" s="1101"/>
      <c r="E2905" s="1283"/>
      <c r="F2905" s="1286"/>
      <c r="G2905" s="1097"/>
      <c r="H2905" s="1106"/>
      <c r="I2905" s="1099"/>
      <c r="J2905" s="1100"/>
      <c r="K2905" s="1101"/>
      <c r="L2905" s="1101"/>
    </row>
    <row r="2906" spans="1:12" ht="13.5" customHeight="1">
      <c r="B2906" s="1139" t="s">
        <v>2671</v>
      </c>
      <c r="C2906" s="1123" t="s">
        <v>5</v>
      </c>
      <c r="D2906" s="1100">
        <v>3</v>
      </c>
      <c r="E2906" s="1283"/>
      <c r="F2906" s="1101">
        <f t="shared" ref="F2906" si="208">D2906*E2906</f>
        <v>0</v>
      </c>
      <c r="G2906" s="1097"/>
      <c r="H2906" s="1106"/>
      <c r="I2906" s="1099"/>
      <c r="J2906" s="1100"/>
      <c r="K2906" s="1101"/>
      <c r="L2906" s="1101"/>
    </row>
    <row r="2907" spans="1:12" ht="13.5" customHeight="1">
      <c r="B2907" s="1253"/>
      <c r="C2907" s="1258"/>
      <c r="D2907" s="1093"/>
      <c r="E2907" s="1283"/>
      <c r="F2907" s="1286"/>
      <c r="G2907" s="1097"/>
      <c r="H2907" s="1106"/>
      <c r="I2907" s="1099"/>
      <c r="J2907" s="1100"/>
      <c r="K2907" s="1101"/>
      <c r="L2907" s="1101"/>
    </row>
    <row r="2908" spans="1:12" ht="14.5">
      <c r="A2908" s="1137" t="s">
        <v>3087</v>
      </c>
      <c r="B2908" s="1140" t="s">
        <v>2816</v>
      </c>
      <c r="C2908" s="1258"/>
      <c r="D2908" s="1093"/>
      <c r="E2908" s="1283"/>
      <c r="F2908" s="1286"/>
      <c r="G2908" s="1097"/>
      <c r="H2908" s="1106"/>
      <c r="I2908" s="1099"/>
      <c r="J2908" s="1100"/>
      <c r="K2908" s="1101"/>
      <c r="L2908" s="1101"/>
    </row>
    <row r="2909" spans="1:12" ht="13.5" customHeight="1">
      <c r="B2909" s="1157" t="s">
        <v>2817</v>
      </c>
      <c r="C2909" s="1258" t="s">
        <v>5</v>
      </c>
      <c r="D2909" s="1093">
        <v>2</v>
      </c>
      <c r="E2909" s="1283"/>
      <c r="F2909" s="1101">
        <f t="shared" ref="F2909" si="209">D2909*E2909</f>
        <v>0</v>
      </c>
      <c r="G2909" s="1097"/>
      <c r="H2909" s="1106"/>
      <c r="I2909" s="1099"/>
      <c r="J2909" s="1100"/>
      <c r="K2909" s="1101"/>
      <c r="L2909" s="1101"/>
    </row>
    <row r="2910" spans="1:12" ht="13.5" customHeight="1">
      <c r="B2910" s="1253"/>
      <c r="C2910" s="1258"/>
      <c r="D2910" s="1093"/>
      <c r="E2910" s="1283"/>
      <c r="F2910" s="1286"/>
      <c r="G2910" s="1097"/>
      <c r="H2910" s="1106"/>
      <c r="I2910" s="1099"/>
      <c r="J2910" s="1100"/>
      <c r="K2910" s="1101"/>
      <c r="L2910" s="1101"/>
    </row>
    <row r="2911" spans="1:12" ht="37.5">
      <c r="A2911" s="1137" t="s">
        <v>3088</v>
      </c>
      <c r="B2911" s="1292" t="s">
        <v>2190</v>
      </c>
      <c r="C2911" s="1258"/>
      <c r="D2911" s="1093"/>
      <c r="E2911" s="1283"/>
      <c r="F2911" s="1286"/>
      <c r="G2911" s="1097"/>
      <c r="H2911" s="1106"/>
      <c r="I2911" s="1099"/>
      <c r="J2911" s="1100"/>
      <c r="K2911" s="1101"/>
      <c r="L2911" s="1101"/>
    </row>
    <row r="2912" spans="1:12" ht="13.5" customHeight="1">
      <c r="B2912" s="1138" t="s">
        <v>2191</v>
      </c>
      <c r="C2912" s="1258" t="s">
        <v>5</v>
      </c>
      <c r="D2912" s="1093">
        <v>3</v>
      </c>
      <c r="E2912" s="1283"/>
      <c r="F2912" s="1101">
        <f t="shared" ref="F2912" si="210">D2912*E2912</f>
        <v>0</v>
      </c>
      <c r="G2912" s="1097"/>
      <c r="H2912" s="1106"/>
      <c r="I2912" s="1099"/>
      <c r="J2912" s="1100"/>
      <c r="K2912" s="1101"/>
      <c r="L2912" s="1101"/>
    </row>
    <row r="2913" spans="1:12" ht="13.5" customHeight="1">
      <c r="B2913" s="1253"/>
      <c r="C2913" s="1258"/>
      <c r="D2913" s="1093"/>
      <c r="E2913" s="1283"/>
      <c r="F2913" s="1286"/>
      <c r="G2913" s="1097"/>
      <c r="H2913" s="1106"/>
      <c r="I2913" s="1099"/>
      <c r="J2913" s="1100"/>
      <c r="K2913" s="1101"/>
      <c r="L2913" s="1101"/>
    </row>
    <row r="2914" spans="1:12" ht="23">
      <c r="A2914" s="1137" t="s">
        <v>3089</v>
      </c>
      <c r="B2914" s="1253" t="s">
        <v>2193</v>
      </c>
      <c r="C2914" s="1258"/>
      <c r="D2914" s="1093"/>
      <c r="E2914" s="1283"/>
      <c r="F2914" s="1286"/>
      <c r="G2914" s="1097"/>
      <c r="H2914" s="1106"/>
      <c r="I2914" s="1099"/>
      <c r="J2914" s="1100"/>
      <c r="K2914" s="1101"/>
      <c r="L2914" s="1101"/>
    </row>
    <row r="2915" spans="1:12" ht="13.5" customHeight="1">
      <c r="B2915" s="1138" t="s">
        <v>2820</v>
      </c>
      <c r="C2915" s="1258" t="s">
        <v>5</v>
      </c>
      <c r="D2915" s="1093">
        <v>3</v>
      </c>
      <c r="E2915" s="1283"/>
      <c r="F2915" s="1101">
        <f>D2915*E2915</f>
        <v>0</v>
      </c>
      <c r="G2915" s="1097"/>
      <c r="H2915" s="1106"/>
      <c r="I2915" s="1099"/>
      <c r="J2915" s="1100"/>
      <c r="K2915" s="1101"/>
      <c r="L2915" s="1101"/>
    </row>
    <row r="2916" spans="1:12" ht="13.5" customHeight="1">
      <c r="A2916" s="1231"/>
      <c r="B2916" s="1137"/>
      <c r="C2916" s="1260"/>
      <c r="E2916" s="1283"/>
      <c r="F2916" s="1286"/>
      <c r="G2916" s="1097"/>
      <c r="H2916" s="1106"/>
      <c r="I2916" s="1099"/>
      <c r="J2916" s="1100"/>
      <c r="K2916" s="1101"/>
      <c r="L2916" s="1101"/>
    </row>
    <row r="2917" spans="1:12" ht="172.5">
      <c r="A2917" s="1137" t="s">
        <v>3090</v>
      </c>
      <c r="B2917" s="1137" t="s">
        <v>2822</v>
      </c>
      <c r="C2917" s="1099"/>
      <c r="D2917" s="1100"/>
      <c r="E2917" s="1101"/>
      <c r="F2917" s="1101"/>
    </row>
    <row r="2918" spans="1:12">
      <c r="A2918" s="1097"/>
      <c r="B2918" s="1137" t="s">
        <v>2823</v>
      </c>
      <c r="C2918" s="1099" t="s">
        <v>1579</v>
      </c>
      <c r="D2918" s="1100">
        <v>12</v>
      </c>
      <c r="E2918" s="1101"/>
      <c r="F2918" s="1101">
        <f t="shared" ref="F2918:F2919" si="211">D2918*E2918</f>
        <v>0</v>
      </c>
    </row>
    <row r="2919" spans="1:12">
      <c r="A2919" s="1097"/>
      <c r="B2919" s="1137" t="s">
        <v>2824</v>
      </c>
      <c r="C2919" s="1099" t="s">
        <v>1579</v>
      </c>
      <c r="D2919" s="1100">
        <v>90</v>
      </c>
      <c r="E2919" s="1101"/>
      <c r="F2919" s="1101">
        <f t="shared" si="211"/>
        <v>0</v>
      </c>
    </row>
    <row r="2920" spans="1:12" ht="13.5" customHeight="1">
      <c r="A2920" s="1097"/>
      <c r="B2920" s="1112"/>
      <c r="C2920" s="1099"/>
      <c r="D2920" s="1100"/>
      <c r="E2920" s="1101"/>
      <c r="F2920" s="1101"/>
    </row>
    <row r="2921" spans="1:12" ht="131.25" customHeight="1">
      <c r="A2921" s="1137" t="s">
        <v>3091</v>
      </c>
      <c r="B2921" s="1137" t="s">
        <v>2826</v>
      </c>
      <c r="C2921" s="1126"/>
      <c r="D2921" s="1100"/>
      <c r="E2921" s="1101"/>
      <c r="F2921" s="1101"/>
    </row>
    <row r="2922" spans="1:12" ht="13.5" customHeight="1">
      <c r="A2922" s="1097"/>
      <c r="B2922" s="1157" t="s">
        <v>2671</v>
      </c>
      <c r="C2922" s="1293" t="s">
        <v>1579</v>
      </c>
      <c r="D2922" s="1100">
        <v>12</v>
      </c>
      <c r="E2922" s="1101"/>
      <c r="F2922" s="1101">
        <f t="shared" ref="F2922:F2923" si="212">D2922*E2922</f>
        <v>0</v>
      </c>
    </row>
    <row r="2923" spans="1:12" ht="13.5" customHeight="1">
      <c r="A2923" s="1097"/>
      <c r="B2923" s="1157" t="s">
        <v>2147</v>
      </c>
      <c r="C2923" s="1293" t="s">
        <v>1579</v>
      </c>
      <c r="D2923" s="1100">
        <v>90</v>
      </c>
      <c r="E2923" s="1101"/>
      <c r="F2923" s="1101">
        <f t="shared" si="212"/>
        <v>0</v>
      </c>
    </row>
    <row r="2924" spans="1:12" ht="13.5" customHeight="1">
      <c r="A2924" s="1097"/>
      <c r="B2924" s="1112"/>
      <c r="C2924" s="1099"/>
      <c r="D2924" s="1100"/>
      <c r="E2924" s="1101"/>
      <c r="F2924" s="1101"/>
    </row>
    <row r="2925" spans="1:12" ht="24.75" customHeight="1">
      <c r="A2925" s="1097" t="s">
        <v>3092</v>
      </c>
      <c r="B2925" s="1137" t="s">
        <v>2188</v>
      </c>
      <c r="C2925" s="1100"/>
      <c r="D2925" s="1294"/>
      <c r="E2925" s="1101"/>
      <c r="F2925" s="1101"/>
    </row>
    <row r="2926" spans="1:12">
      <c r="A2926" s="1097"/>
      <c r="B2926" s="1137"/>
      <c r="C2926" s="1100" t="s">
        <v>7</v>
      </c>
      <c r="D2926" s="1294">
        <v>30</v>
      </c>
      <c r="E2926" s="1101"/>
      <c r="F2926" s="1101">
        <f>D2926*E2926</f>
        <v>0</v>
      </c>
    </row>
    <row r="2927" spans="1:12">
      <c r="A2927" s="1132"/>
      <c r="B2927" s="1104"/>
      <c r="C2927" s="1099"/>
      <c r="D2927" s="1100"/>
      <c r="E2927" s="1130"/>
      <c r="F2927" s="1101"/>
    </row>
    <row r="2928" spans="1:12" ht="34.5">
      <c r="A2928" s="1097" t="s">
        <v>3093</v>
      </c>
      <c r="B2928" s="1137" t="s">
        <v>2196</v>
      </c>
      <c r="C2928" s="1164"/>
      <c r="D2928" s="1164"/>
      <c r="E2928" s="1101"/>
      <c r="F2928" s="1101"/>
    </row>
    <row r="2929" spans="1:12">
      <c r="A2929" s="1165"/>
      <c r="B2929" s="1302"/>
      <c r="C2929" s="1088" t="s">
        <v>2155</v>
      </c>
      <c r="D2929" s="1088">
        <v>1</v>
      </c>
      <c r="E2929" s="1101"/>
      <c r="F2929" s="1101">
        <f>D2929*E2929</f>
        <v>0</v>
      </c>
    </row>
    <row r="2930" spans="1:12">
      <c r="A2930" s="1097"/>
      <c r="B2930" s="1137"/>
      <c r="C2930" s="1164"/>
      <c r="D2930" s="1164"/>
      <c r="E2930" s="1101"/>
      <c r="F2930" s="1101"/>
    </row>
    <row r="2931" spans="1:12" ht="23">
      <c r="A2931" s="1097" t="s">
        <v>3094</v>
      </c>
      <c r="B2931" s="1303" t="s">
        <v>2218</v>
      </c>
      <c r="C2931" s="1187"/>
      <c r="D2931" s="1188"/>
      <c r="E2931" s="1101"/>
      <c r="F2931" s="1101"/>
      <c r="J2931" s="1140"/>
      <c r="L2931" s="1189"/>
    </row>
    <row r="2932" spans="1:12" ht="14.5">
      <c r="A2932" s="1190"/>
      <c r="B2932" s="1304"/>
      <c r="C2932" s="1187" t="s">
        <v>183</v>
      </c>
      <c r="D2932" s="1188">
        <v>1</v>
      </c>
      <c r="E2932" s="1101"/>
      <c r="F2932" s="1101">
        <f>D2932*E2932</f>
        <v>0</v>
      </c>
      <c r="J2932" s="1140"/>
      <c r="L2932" s="1189"/>
    </row>
    <row r="2933" spans="1:12" ht="14.5">
      <c r="A2933" s="1190"/>
      <c r="B2933" s="1304"/>
      <c r="C2933" s="1187"/>
      <c r="D2933" s="1188"/>
      <c r="E2933" s="1101"/>
      <c r="F2933" s="1101"/>
      <c r="J2933" s="1140"/>
      <c r="L2933" s="1189"/>
    </row>
    <row r="2934" spans="1:12" ht="14.5">
      <c r="A2934" s="1190"/>
      <c r="B2934" s="1304"/>
      <c r="C2934" s="1187"/>
      <c r="D2934" s="1188"/>
      <c r="E2934" s="1101"/>
      <c r="F2934" s="1101"/>
      <c r="J2934" s="1140"/>
      <c r="L2934" s="1189"/>
    </row>
    <row r="2935" spans="1:12" ht="46">
      <c r="A2935" s="1097" t="s">
        <v>3095</v>
      </c>
      <c r="B2935" s="1137" t="s">
        <v>2223</v>
      </c>
      <c r="D2935" s="1130"/>
      <c r="E2935" s="1101"/>
      <c r="F2935" s="1101"/>
      <c r="J2935" s="1192"/>
      <c r="L2935" s="1193"/>
    </row>
    <row r="2936" spans="1:12">
      <c r="A2936" s="1077"/>
      <c r="B2936" s="1305"/>
      <c r="C2936" s="1088" t="s">
        <v>2155</v>
      </c>
      <c r="D2936" s="1088">
        <v>1</v>
      </c>
      <c r="E2936" s="1101"/>
      <c r="F2936" s="1101">
        <f>D2936*E2936</f>
        <v>0</v>
      </c>
      <c r="J2936" s="1192"/>
      <c r="L2936" s="1193"/>
    </row>
    <row r="2937" spans="1:12" ht="12.5">
      <c r="A2937" s="1195"/>
      <c r="B2937" s="1306"/>
      <c r="C2937" s="1185"/>
      <c r="D2937" s="1185"/>
      <c r="E2937" s="1101"/>
      <c r="F2937" s="1101"/>
      <c r="J2937" s="1197"/>
      <c r="L2937" s="1193"/>
    </row>
    <row r="2938" spans="1:12" ht="70.5" customHeight="1">
      <c r="A2938" s="1097" t="s">
        <v>3096</v>
      </c>
      <c r="B2938" s="1137" t="s">
        <v>2225</v>
      </c>
      <c r="C2938" s="1198"/>
      <c r="D2938" s="1198"/>
      <c r="E2938" s="1101"/>
      <c r="F2938" s="1101"/>
      <c r="J2938" s="1197"/>
      <c r="L2938" s="1193"/>
    </row>
    <row r="2939" spans="1:12">
      <c r="A2939" s="1077"/>
      <c r="B2939" s="1194"/>
      <c r="C2939" s="1088" t="s">
        <v>2155</v>
      </c>
      <c r="D2939" s="1088">
        <v>1</v>
      </c>
      <c r="E2939" s="1101"/>
      <c r="F2939" s="1101">
        <f>D2939*E2939</f>
        <v>0</v>
      </c>
      <c r="J2939" s="1192"/>
      <c r="L2939" s="1193"/>
    </row>
    <row r="2940" spans="1:12" ht="13.5" customHeight="1">
      <c r="A2940" s="1132"/>
      <c r="B2940" s="1295"/>
      <c r="C2940" s="1099"/>
      <c r="D2940" s="1100"/>
      <c r="E2940" s="1101"/>
      <c r="F2940" s="1101"/>
    </row>
    <row r="2941" spans="1:12" ht="13.5" customHeight="1">
      <c r="A2941" s="1287" t="s">
        <v>3078</v>
      </c>
      <c r="B2941" s="1200" t="s">
        <v>2832</v>
      </c>
      <c r="C2941" s="1296"/>
      <c r="D2941" s="1297"/>
      <c r="E2941" s="1202"/>
      <c r="F2941" s="1203">
        <f>SUM(F2859:F2940)</f>
        <v>0</v>
      </c>
    </row>
    <row r="2942" spans="1:12" ht="13.5" customHeight="1">
      <c r="A2942" s="1132"/>
      <c r="B2942" s="1295"/>
      <c r="C2942" s="1099"/>
      <c r="D2942" s="1100"/>
      <c r="E2942" s="1101"/>
      <c r="F2942" s="1101"/>
    </row>
    <row r="2943" spans="1:12" ht="13.5" customHeight="1" thickBot="1">
      <c r="A2943" s="1132"/>
      <c r="B2943" s="1295"/>
      <c r="C2943" s="1099"/>
      <c r="D2943" s="1100"/>
      <c r="E2943" s="1101"/>
      <c r="F2943" s="1101"/>
    </row>
    <row r="2944" spans="1:12" ht="23.5" thickBot="1">
      <c r="A2944" s="1298" t="s">
        <v>458</v>
      </c>
      <c r="B2944" s="1239" t="s">
        <v>3097</v>
      </c>
      <c r="C2944" s="1240"/>
      <c r="D2944" s="1240"/>
      <c r="E2944" s="1241"/>
      <c r="F2944" s="1365">
        <f>F2747+F2854+F2941</f>
        <v>0</v>
      </c>
    </row>
    <row r="2945" spans="1:12">
      <c r="A2945" s="1151"/>
      <c r="B2945" s="1219"/>
      <c r="C2945" s="1172"/>
      <c r="D2945" s="1221"/>
      <c r="E2945" s="1101"/>
      <c r="F2945" s="1101"/>
      <c r="J2945" s="1197"/>
      <c r="L2945" s="1193"/>
    </row>
    <row r="2946" spans="1:12">
      <c r="A2946" s="1151"/>
      <c r="B2946" s="1219"/>
      <c r="C2946" s="1172"/>
      <c r="D2946" s="1221"/>
      <c r="E2946" s="1101"/>
      <c r="F2946" s="1101"/>
      <c r="J2946" s="1197"/>
      <c r="L2946" s="1193"/>
    </row>
    <row r="2947" spans="1:12">
      <c r="A2947" s="1089" t="s">
        <v>360</v>
      </c>
      <c r="B2947" s="1081" t="s">
        <v>3098</v>
      </c>
      <c r="C2947" s="1082"/>
      <c r="D2947" s="1082"/>
      <c r="E2947" s="1088"/>
      <c r="F2947" s="1088"/>
    </row>
    <row r="2948" spans="1:12">
      <c r="A2948" s="1080"/>
      <c r="B2948" s="1081"/>
      <c r="C2948" s="1082"/>
      <c r="D2948" s="1082"/>
      <c r="E2948" s="1088"/>
      <c r="F2948" s="1088"/>
    </row>
    <row r="2949" spans="1:12" ht="12.5">
      <c r="A2949" s="1090" t="s">
        <v>3099</v>
      </c>
      <c r="B2949" s="1091" t="s">
        <v>2656</v>
      </c>
      <c r="C2949" s="1092"/>
      <c r="D2949" s="1093"/>
      <c r="E2949" s="1094"/>
      <c r="F2949" s="1095"/>
    </row>
    <row r="2950" spans="1:12" ht="14.5">
      <c r="A2950" s="1090"/>
      <c r="B2950" s="1096"/>
      <c r="C2950" s="1092"/>
      <c r="D2950" s="1093"/>
      <c r="E2950" s="1094"/>
      <c r="F2950" s="1095"/>
    </row>
    <row r="2951" spans="1:12" ht="46">
      <c r="A2951" s="1097" t="s">
        <v>3100</v>
      </c>
      <c r="B2951" s="1259" t="s">
        <v>2658</v>
      </c>
      <c r="C2951" s="1260"/>
      <c r="E2951" s="1261"/>
      <c r="F2951" s="1262"/>
    </row>
    <row r="2952" spans="1:12" ht="15.5">
      <c r="A2952" s="1097"/>
      <c r="B2952" s="1259" t="s">
        <v>2659</v>
      </c>
      <c r="C2952" s="1260"/>
      <c r="E2952" s="1261"/>
      <c r="F2952" s="1262"/>
    </row>
    <row r="2953" spans="1:12" ht="15.5">
      <c r="A2953" s="1097"/>
      <c r="B2953" s="1259" t="s">
        <v>2660</v>
      </c>
      <c r="C2953" s="1260"/>
      <c r="E2953" s="1261"/>
      <c r="F2953" s="1262"/>
    </row>
    <row r="2954" spans="1:12" ht="14.5">
      <c r="A2954" s="1097"/>
      <c r="B2954" s="1263"/>
      <c r="C2954" s="1264" t="s">
        <v>183</v>
      </c>
      <c r="D2954" s="1088">
        <v>1</v>
      </c>
      <c r="E2954" s="1261"/>
      <c r="F2954" s="1101">
        <f>D2954*E2954</f>
        <v>0</v>
      </c>
    </row>
    <row r="2955" spans="1:12" ht="13.5" customHeight="1">
      <c r="A2955" s="1097"/>
      <c r="B2955" s="1103"/>
      <c r="C2955" s="1099"/>
      <c r="D2955" s="1100"/>
      <c r="E2955" s="1101"/>
      <c r="F2955" s="1102"/>
    </row>
    <row r="2956" spans="1:12" ht="13.5" customHeight="1">
      <c r="A2956" s="1097" t="s">
        <v>3101</v>
      </c>
      <c r="B2956" s="1259" t="s">
        <v>2662</v>
      </c>
      <c r="C2956" s="1264" t="s">
        <v>183</v>
      </c>
      <c r="D2956" s="1088">
        <v>1</v>
      </c>
      <c r="E2956" s="1261"/>
      <c r="F2956" s="1101">
        <f>D2956*E2956</f>
        <v>0</v>
      </c>
    </row>
    <row r="2957" spans="1:12" ht="13.5" customHeight="1">
      <c r="A2957" s="1097"/>
      <c r="B2957" s="1265"/>
      <c r="C2957" s="1266"/>
      <c r="E2957" s="1261"/>
      <c r="F2957" s="1267"/>
    </row>
    <row r="2958" spans="1:12" s="1262" customFormat="1" ht="23">
      <c r="A2958" s="1097" t="s">
        <v>3102</v>
      </c>
      <c r="B2958" s="1259" t="s">
        <v>2664</v>
      </c>
      <c r="C2958" s="1266"/>
      <c r="D2958" s="1088"/>
      <c r="E2958" s="1261"/>
      <c r="F2958" s="1267"/>
    </row>
    <row r="2959" spans="1:12" s="1262" customFormat="1" ht="14.5">
      <c r="A2959" s="1097"/>
      <c r="B2959" s="1265" t="s">
        <v>2665</v>
      </c>
      <c r="C2959" s="1266" t="s">
        <v>5</v>
      </c>
      <c r="D2959" s="1088">
        <v>1</v>
      </c>
      <c r="E2959" s="1261"/>
      <c r="F2959" s="1101">
        <f>D2959*E2959</f>
        <v>0</v>
      </c>
    </row>
    <row r="2960" spans="1:12" ht="13.5" customHeight="1">
      <c r="A2960" s="1097"/>
      <c r="B2960" s="1104"/>
      <c r="C2960" s="1099"/>
      <c r="D2960" s="1100"/>
      <c r="E2960" s="1101"/>
      <c r="F2960" s="1102"/>
    </row>
    <row r="2961" spans="1:6" s="1262" customFormat="1" ht="14.5">
      <c r="A2961" s="1097" t="s">
        <v>3103</v>
      </c>
      <c r="B2961" s="1268" t="s">
        <v>2667</v>
      </c>
      <c r="C2961" s="1266"/>
      <c r="D2961" s="1088"/>
      <c r="E2961" s="1261"/>
      <c r="F2961" s="1267"/>
    </row>
    <row r="2962" spans="1:6" s="1262" customFormat="1" ht="14.5">
      <c r="A2962" s="1097"/>
      <c r="B2962" s="1265" t="s">
        <v>2668</v>
      </c>
      <c r="C2962" s="1266" t="s">
        <v>1579</v>
      </c>
      <c r="D2962" s="1088">
        <v>18</v>
      </c>
      <c r="E2962" s="1261"/>
      <c r="F2962" s="1101">
        <f>D2962*E2962</f>
        <v>0</v>
      </c>
    </row>
    <row r="2963" spans="1:6" ht="12.5">
      <c r="A2963" s="1097"/>
      <c r="B2963" s="1104"/>
      <c r="C2963" s="1099"/>
      <c r="D2963" s="1100"/>
      <c r="E2963" s="1101"/>
      <c r="F2963" s="1102"/>
    </row>
    <row r="2964" spans="1:6" s="1262" customFormat="1" ht="29">
      <c r="A2964" s="1097" t="s">
        <v>3104</v>
      </c>
      <c r="B2964" s="1269" t="s">
        <v>2670</v>
      </c>
      <c r="C2964" s="1264"/>
      <c r="D2964" s="1088"/>
      <c r="E2964" s="1261"/>
      <c r="F2964" s="1267"/>
    </row>
    <row r="2965" spans="1:6" s="1262" customFormat="1" ht="14.5">
      <c r="A2965" s="1097"/>
      <c r="B2965" s="1186" t="s">
        <v>2671</v>
      </c>
      <c r="C2965" s="1266" t="s">
        <v>5</v>
      </c>
      <c r="D2965" s="1088">
        <v>7</v>
      </c>
      <c r="E2965" s="1261"/>
      <c r="F2965" s="1101">
        <f>D2965*E2965</f>
        <v>0</v>
      </c>
    </row>
    <row r="2966" spans="1:6" s="1262" customFormat="1" ht="14.5">
      <c r="A2966" s="1097"/>
      <c r="B2966" s="1269"/>
      <c r="C2966" s="1270"/>
      <c r="D2966" s="1088"/>
      <c r="E2966" s="1261"/>
      <c r="F2966" s="1267"/>
    </row>
    <row r="2967" spans="1:6" s="1262" customFormat="1" ht="23">
      <c r="A2967" s="1097" t="s">
        <v>3105</v>
      </c>
      <c r="B2967" s="1269" t="s">
        <v>2673</v>
      </c>
      <c r="C2967" s="1270" t="s">
        <v>7</v>
      </c>
      <c r="D2967" s="1088">
        <v>25</v>
      </c>
      <c r="E2967" s="1261"/>
      <c r="F2967" s="1101">
        <f>D2967*E2967</f>
        <v>0</v>
      </c>
    </row>
    <row r="2968" spans="1:6" s="1262" customFormat="1" ht="14.5">
      <c r="A2968" s="1097"/>
      <c r="B2968" s="1269"/>
      <c r="C2968" s="1271"/>
      <c r="D2968" s="1088"/>
      <c r="E2968" s="1261"/>
      <c r="F2968" s="1267"/>
    </row>
    <row r="2969" spans="1:6" s="1262" customFormat="1" ht="34.5">
      <c r="A2969" s="1097" t="s">
        <v>3106</v>
      </c>
      <c r="B2969" s="1269" t="s">
        <v>2675</v>
      </c>
      <c r="C2969" s="1187" t="s">
        <v>183</v>
      </c>
      <c r="D2969" s="1088">
        <v>1</v>
      </c>
      <c r="E2969" s="1261"/>
      <c r="F2969" s="1101">
        <f>D2969*E2969</f>
        <v>0</v>
      </c>
    </row>
    <row r="2970" spans="1:6" s="1262" customFormat="1" ht="14.5">
      <c r="A2970" s="1097"/>
      <c r="B2970" s="1269"/>
      <c r="C2970" s="1270"/>
      <c r="D2970" s="1088"/>
      <c r="E2970" s="1261"/>
      <c r="F2970" s="1267"/>
    </row>
    <row r="2971" spans="1:6" s="1262" customFormat="1" ht="57.5">
      <c r="A2971" s="1097" t="s">
        <v>3107</v>
      </c>
      <c r="B2971" s="1269" t="s">
        <v>2677</v>
      </c>
      <c r="C2971" s="1187" t="s">
        <v>183</v>
      </c>
      <c r="D2971" s="1088">
        <v>1</v>
      </c>
      <c r="E2971" s="1261"/>
      <c r="F2971" s="1101">
        <f>D2971*E2971</f>
        <v>0</v>
      </c>
    </row>
    <row r="2972" spans="1:6" s="1262" customFormat="1" ht="14.5">
      <c r="A2972" s="1097"/>
      <c r="B2972" s="1269"/>
      <c r="C2972" s="1270"/>
      <c r="D2972" s="1088"/>
      <c r="E2972" s="1261"/>
      <c r="F2972" s="1267"/>
    </row>
    <row r="2973" spans="1:6" s="1262" customFormat="1" ht="34.5">
      <c r="A2973" s="1097" t="s">
        <v>3108</v>
      </c>
      <c r="B2973" s="1269" t="s">
        <v>2679</v>
      </c>
      <c r="C2973" s="1187" t="s">
        <v>183</v>
      </c>
      <c r="D2973" s="1088">
        <v>1</v>
      </c>
      <c r="E2973" s="1261"/>
      <c r="F2973" s="1101">
        <f>D2973*E2973</f>
        <v>0</v>
      </c>
    </row>
    <row r="2974" spans="1:6" s="1262" customFormat="1" ht="14.5">
      <c r="A2974" s="1097"/>
      <c r="B2974" s="1269"/>
      <c r="C2974" s="1270"/>
      <c r="D2974" s="1088"/>
      <c r="E2974" s="1261"/>
      <c r="F2974" s="1267"/>
    </row>
    <row r="2975" spans="1:6" s="1262" customFormat="1" ht="46">
      <c r="A2975" s="1097" t="s">
        <v>3109</v>
      </c>
      <c r="B2975" s="1269" t="s">
        <v>2681</v>
      </c>
      <c r="C2975" s="1270"/>
      <c r="D2975" s="1088"/>
      <c r="E2975" s="1261"/>
      <c r="F2975" s="1267"/>
    </row>
    <row r="2976" spans="1:6" s="1262" customFormat="1" ht="14.5">
      <c r="A2976" s="1097"/>
      <c r="B2976" s="1272" t="s">
        <v>2682</v>
      </c>
      <c r="C2976" s="1270" t="s">
        <v>2174</v>
      </c>
      <c r="D2976" s="1088">
        <v>2</v>
      </c>
      <c r="E2976" s="1261"/>
      <c r="F2976" s="1101">
        <f>D2976*E2976</f>
        <v>0</v>
      </c>
    </row>
    <row r="2977" spans="1:6" s="1262" customFormat="1" ht="14.5">
      <c r="A2977" s="1097"/>
      <c r="B2977" s="1272" t="s">
        <v>2683</v>
      </c>
      <c r="C2977" s="1270" t="s">
        <v>2174</v>
      </c>
      <c r="D2977" s="1088">
        <v>1.5</v>
      </c>
      <c r="E2977" s="1261"/>
      <c r="F2977" s="1101">
        <f>D2977*E2977</f>
        <v>0</v>
      </c>
    </row>
    <row r="2978" spans="1:6" s="1262" customFormat="1" ht="14.5">
      <c r="A2978" s="1097"/>
      <c r="B2978" s="1273"/>
      <c r="C2978" s="1264"/>
      <c r="D2978" s="1088"/>
      <c r="E2978" s="1261"/>
      <c r="F2978" s="1267"/>
    </row>
    <row r="2979" spans="1:6" s="1262" customFormat="1" ht="23">
      <c r="A2979" s="1097" t="s">
        <v>3110</v>
      </c>
      <c r="B2979" s="1269" t="s">
        <v>2685</v>
      </c>
      <c r="C2979" s="1187" t="s">
        <v>183</v>
      </c>
      <c r="D2979" s="1088">
        <v>1</v>
      </c>
      <c r="E2979" s="1261"/>
      <c r="F2979" s="1101">
        <f>D2979*E2979</f>
        <v>0</v>
      </c>
    </row>
    <row r="2980" spans="1:6" s="1262" customFormat="1" ht="14.5">
      <c r="A2980" s="1097"/>
      <c r="B2980" s="1269"/>
      <c r="C2980" s="1271"/>
      <c r="D2980" s="1088"/>
      <c r="E2980" s="1261"/>
      <c r="F2980" s="1267"/>
    </row>
    <row r="2981" spans="1:6" s="1262" customFormat="1" ht="23">
      <c r="A2981" s="1097" t="s">
        <v>3111</v>
      </c>
      <c r="B2981" s="1269" t="s">
        <v>2687</v>
      </c>
      <c r="C2981" s="1187" t="s">
        <v>183</v>
      </c>
      <c r="D2981" s="1088">
        <v>1</v>
      </c>
      <c r="E2981" s="1261"/>
      <c r="F2981" s="1101">
        <f>D2981*E2981</f>
        <v>0</v>
      </c>
    </row>
    <row r="2982" spans="1:6" s="1262" customFormat="1" ht="14.5">
      <c r="A2982" s="1097"/>
      <c r="B2982" s="1273"/>
      <c r="C2982" s="1264"/>
      <c r="D2982" s="1088"/>
      <c r="E2982" s="1261"/>
      <c r="F2982" s="1267"/>
    </row>
    <row r="2983" spans="1:6" s="1262" customFormat="1" ht="46">
      <c r="A2983" s="1097" t="s">
        <v>3112</v>
      </c>
      <c r="B2983" s="1269" t="s">
        <v>2689</v>
      </c>
      <c r="C2983" s="1187" t="s">
        <v>183</v>
      </c>
      <c r="D2983" s="1088">
        <v>1</v>
      </c>
      <c r="E2983" s="1261"/>
      <c r="F2983" s="1101">
        <f>D2983*E2983</f>
        <v>0</v>
      </c>
    </row>
    <row r="2984" spans="1:6" ht="13.5" customHeight="1">
      <c r="A2984" s="1097"/>
      <c r="B2984" s="1104"/>
      <c r="C2984" s="1099"/>
      <c r="D2984" s="1100"/>
      <c r="E2984" s="1101"/>
      <c r="F2984" s="1102"/>
    </row>
    <row r="2985" spans="1:6" s="1279" customFormat="1" ht="18" customHeight="1">
      <c r="A2985" s="1274" t="s">
        <v>3099</v>
      </c>
      <c r="B2985" s="1275" t="s">
        <v>2690</v>
      </c>
      <c r="C2985" s="1276"/>
      <c r="D2985" s="1276"/>
      <c r="E2985" s="1277"/>
      <c r="F2985" s="1278">
        <f>SUM(F2951:F2984)</f>
        <v>0</v>
      </c>
    </row>
    <row r="2986" spans="1:6" ht="13.5" customHeight="1">
      <c r="A2986" s="1097"/>
      <c r="B2986" s="1104"/>
      <c r="C2986" s="1099"/>
      <c r="D2986" s="1100"/>
      <c r="E2986" s="1101"/>
      <c r="F2986" s="1102"/>
    </row>
    <row r="2987" spans="1:6" ht="12.5">
      <c r="A2987" s="1090" t="s">
        <v>3113</v>
      </c>
      <c r="B2987" s="1091" t="s">
        <v>2692</v>
      </c>
      <c r="C2987" s="1092"/>
      <c r="D2987" s="1093"/>
      <c r="E2987" s="1094"/>
      <c r="F2987" s="1095"/>
    </row>
    <row r="2988" spans="1:6" ht="13.5" customHeight="1">
      <c r="A2988" s="1097"/>
      <c r="B2988" s="1104"/>
      <c r="C2988" s="1099"/>
      <c r="D2988" s="1100"/>
      <c r="E2988" s="1101"/>
      <c r="F2988" s="1102"/>
    </row>
    <row r="2989" spans="1:6" ht="13.5" customHeight="1">
      <c r="A2989" s="1097" t="s">
        <v>3114</v>
      </c>
      <c r="B2989" s="1253" t="s">
        <v>2694</v>
      </c>
      <c r="C2989" s="1260"/>
      <c r="E2989" s="1101"/>
      <c r="F2989" s="1102"/>
    </row>
    <row r="2990" spans="1:6" ht="13.5" customHeight="1">
      <c r="A2990" s="1097"/>
      <c r="B2990" s="1253" t="s">
        <v>2695</v>
      </c>
      <c r="C2990" s="1260"/>
      <c r="E2990" s="1101"/>
      <c r="F2990" s="1102"/>
    </row>
    <row r="2991" spans="1:6" ht="13.5" customHeight="1">
      <c r="A2991" s="1097"/>
      <c r="B2991" s="1253" t="s">
        <v>2696</v>
      </c>
      <c r="C2991" s="1260"/>
      <c r="E2991" s="1101"/>
      <c r="F2991" s="1102"/>
    </row>
    <row r="2992" spans="1:6" ht="13.5" customHeight="1">
      <c r="A2992" s="1097"/>
      <c r="B2992" s="1253" t="s">
        <v>2697</v>
      </c>
      <c r="C2992" s="1260"/>
      <c r="E2992" s="1101"/>
      <c r="F2992" s="1102"/>
    </row>
    <row r="2993" spans="1:6" ht="13.5" customHeight="1">
      <c r="A2993" s="1097"/>
      <c r="B2993" s="1253" t="s">
        <v>2698</v>
      </c>
      <c r="C2993" s="1260"/>
      <c r="E2993" s="1101"/>
      <c r="F2993" s="1102"/>
    </row>
    <row r="2994" spans="1:6" ht="13.5" customHeight="1">
      <c r="A2994" s="1097"/>
      <c r="B2994" s="1253" t="s">
        <v>2699</v>
      </c>
      <c r="C2994" s="1260"/>
      <c r="E2994" s="1101"/>
      <c r="F2994" s="1102"/>
    </row>
    <row r="2995" spans="1:6" ht="13.5" customHeight="1">
      <c r="A2995" s="1097"/>
      <c r="B2995" s="1253" t="s">
        <v>2700</v>
      </c>
      <c r="C2995" s="1260"/>
      <c r="E2995" s="1101"/>
      <c r="F2995" s="1102"/>
    </row>
    <row r="2996" spans="1:6" ht="13.5" customHeight="1">
      <c r="A2996" s="1097"/>
      <c r="B2996" s="1253" t="s">
        <v>2701</v>
      </c>
      <c r="C2996" s="1260"/>
      <c r="E2996" s="1101"/>
      <c r="F2996" s="1102"/>
    </row>
    <row r="2997" spans="1:6" ht="13.5" customHeight="1">
      <c r="A2997" s="1097"/>
      <c r="B2997" s="1253" t="s">
        <v>2702</v>
      </c>
      <c r="C2997" s="1260"/>
      <c r="E2997" s="1101"/>
      <c r="F2997" s="1102"/>
    </row>
    <row r="2998" spans="1:6" ht="13.5" customHeight="1">
      <c r="A2998" s="1097"/>
      <c r="B2998" s="1253" t="s">
        <v>2703</v>
      </c>
      <c r="C2998" s="1260"/>
      <c r="E2998" s="1101"/>
      <c r="F2998" s="1102"/>
    </row>
    <row r="2999" spans="1:6" ht="13.5" customHeight="1">
      <c r="A2999" s="1097"/>
      <c r="B2999" s="1253" t="s">
        <v>2704</v>
      </c>
      <c r="C2999" s="1260"/>
      <c r="E2999" s="1101"/>
      <c r="F2999" s="1102"/>
    </row>
    <row r="3000" spans="1:6" ht="13.5" customHeight="1">
      <c r="A3000" s="1097"/>
      <c r="B3000" s="1253" t="s">
        <v>2705</v>
      </c>
      <c r="C3000" s="1260"/>
      <c r="E3000" s="1101"/>
      <c r="F3000" s="1102"/>
    </row>
    <row r="3001" spans="1:6" ht="13.5" customHeight="1">
      <c r="A3001" s="1097"/>
      <c r="B3001" s="1253" t="s">
        <v>2706</v>
      </c>
      <c r="C3001" s="1260"/>
      <c r="E3001" s="1101"/>
      <c r="F3001" s="1102"/>
    </row>
    <row r="3002" spans="1:6" ht="13.5" customHeight="1">
      <c r="A3002" s="1097"/>
      <c r="B3002" s="1253" t="s">
        <v>2707</v>
      </c>
      <c r="C3002" s="1260"/>
      <c r="E3002" s="1101"/>
      <c r="F3002" s="1102"/>
    </row>
    <row r="3003" spans="1:6" ht="13.5" customHeight="1">
      <c r="A3003" s="1097"/>
      <c r="B3003" s="1253" t="s">
        <v>2708</v>
      </c>
      <c r="C3003" s="1260"/>
      <c r="E3003" s="1101"/>
      <c r="F3003" s="1102"/>
    </row>
    <row r="3004" spans="1:6" ht="13.5" customHeight="1">
      <c r="A3004" s="1097"/>
      <c r="B3004" s="1253" t="s">
        <v>2709</v>
      </c>
      <c r="C3004" s="1260"/>
      <c r="E3004" s="1101"/>
      <c r="F3004" s="1102"/>
    </row>
    <row r="3005" spans="1:6" ht="13.5" customHeight="1">
      <c r="A3005" s="1097"/>
      <c r="B3005" s="1253" t="s">
        <v>2710</v>
      </c>
      <c r="C3005" s="1260"/>
      <c r="E3005" s="1101"/>
      <c r="F3005" s="1102"/>
    </row>
    <row r="3006" spans="1:6" ht="13.5" customHeight="1">
      <c r="A3006" s="1097"/>
      <c r="B3006" s="1253" t="s">
        <v>2711</v>
      </c>
      <c r="C3006" s="1260"/>
      <c r="E3006" s="1101"/>
      <c r="F3006" s="1102"/>
    </row>
    <row r="3007" spans="1:6" ht="13.5" customHeight="1">
      <c r="A3007" s="1097"/>
      <c r="B3007" s="1253" t="s">
        <v>2704</v>
      </c>
      <c r="C3007" s="1260"/>
      <c r="E3007" s="1101"/>
      <c r="F3007" s="1102"/>
    </row>
    <row r="3008" spans="1:6" ht="13.5" customHeight="1">
      <c r="A3008" s="1097"/>
      <c r="B3008" s="1253" t="s">
        <v>2705</v>
      </c>
      <c r="C3008" s="1260"/>
      <c r="E3008" s="1101"/>
      <c r="F3008" s="1102"/>
    </row>
    <row r="3009" spans="1:6" ht="13.5" customHeight="1">
      <c r="A3009" s="1097"/>
      <c r="B3009" s="1253" t="s">
        <v>2706</v>
      </c>
      <c r="C3009" s="1260"/>
      <c r="E3009" s="1101"/>
      <c r="F3009" s="1102"/>
    </row>
    <row r="3010" spans="1:6" ht="13.5" customHeight="1">
      <c r="A3010" s="1097"/>
      <c r="B3010" s="1253" t="s">
        <v>2712</v>
      </c>
      <c r="C3010" s="1260"/>
      <c r="E3010" s="1101"/>
      <c r="F3010" s="1102"/>
    </row>
    <row r="3011" spans="1:6" ht="13.5" customHeight="1">
      <c r="A3011" s="1097"/>
      <c r="B3011" s="1253" t="s">
        <v>2713</v>
      </c>
      <c r="C3011" s="1260"/>
      <c r="E3011" s="1101"/>
      <c r="F3011" s="1102"/>
    </row>
    <row r="3012" spans="1:6" ht="13.5" customHeight="1">
      <c r="A3012" s="1097"/>
      <c r="B3012" s="1253" t="s">
        <v>2714</v>
      </c>
      <c r="C3012" s="1260"/>
      <c r="E3012" s="1101"/>
      <c r="F3012" s="1102"/>
    </row>
    <row r="3013" spans="1:6" ht="13.5" customHeight="1">
      <c r="A3013" s="1097"/>
      <c r="B3013" s="1253" t="s">
        <v>2715</v>
      </c>
      <c r="C3013" s="1260"/>
      <c r="E3013" s="1101"/>
      <c r="F3013" s="1102"/>
    </row>
    <row r="3014" spans="1:6" ht="13.5" customHeight="1">
      <c r="A3014" s="1097"/>
      <c r="B3014" s="1253" t="s">
        <v>2716</v>
      </c>
      <c r="C3014" s="1260"/>
      <c r="E3014" s="1101"/>
      <c r="F3014" s="1102"/>
    </row>
    <row r="3015" spans="1:6" ht="13.5" customHeight="1">
      <c r="A3015" s="1097"/>
      <c r="B3015" s="1253" t="s">
        <v>2717</v>
      </c>
      <c r="C3015" s="1260"/>
      <c r="E3015" s="1101"/>
      <c r="F3015" s="1102"/>
    </row>
    <row r="3016" spans="1:6" ht="13.5" customHeight="1">
      <c r="A3016" s="1097"/>
      <c r="B3016" s="1253" t="s">
        <v>2718</v>
      </c>
      <c r="C3016" s="1260"/>
      <c r="E3016" s="1101"/>
      <c r="F3016" s="1102"/>
    </row>
    <row r="3017" spans="1:6" ht="13.5" customHeight="1">
      <c r="A3017" s="1097"/>
      <c r="B3017" s="1253" t="s">
        <v>2719</v>
      </c>
      <c r="C3017" s="1260"/>
      <c r="E3017" s="1101"/>
      <c r="F3017" s="1102"/>
    </row>
    <row r="3018" spans="1:6" ht="13.5" customHeight="1">
      <c r="A3018" s="1097"/>
      <c r="B3018" s="1253" t="s">
        <v>2720</v>
      </c>
      <c r="C3018" s="1260"/>
      <c r="E3018" s="1101"/>
      <c r="F3018" s="1102"/>
    </row>
    <row r="3019" spans="1:6" ht="13.5" customHeight="1">
      <c r="A3019" s="1097"/>
      <c r="B3019" s="1253" t="s">
        <v>2721</v>
      </c>
      <c r="C3019" s="1260"/>
      <c r="E3019" s="1101"/>
      <c r="F3019" s="1102"/>
    </row>
    <row r="3020" spans="1:6" ht="13.5" customHeight="1">
      <c r="A3020" s="1097"/>
      <c r="B3020" s="1253" t="s">
        <v>2722</v>
      </c>
      <c r="C3020" s="1260"/>
      <c r="E3020" s="1101"/>
      <c r="F3020" s="1102"/>
    </row>
    <row r="3021" spans="1:6" ht="13.5" customHeight="1">
      <c r="A3021" s="1097"/>
      <c r="B3021" s="1253" t="s">
        <v>2723</v>
      </c>
      <c r="C3021" s="1260"/>
      <c r="E3021" s="1101"/>
      <c r="F3021" s="1102"/>
    </row>
    <row r="3022" spans="1:6" ht="13.5" customHeight="1">
      <c r="A3022" s="1097"/>
      <c r="B3022" s="1253" t="s">
        <v>2724</v>
      </c>
      <c r="C3022" s="1260"/>
      <c r="E3022" s="1101"/>
      <c r="F3022" s="1102"/>
    </row>
    <row r="3023" spans="1:6" ht="12.5">
      <c r="A3023" s="1097"/>
      <c r="B3023" s="1253" t="s">
        <v>2725</v>
      </c>
      <c r="C3023" s="1260"/>
      <c r="E3023" s="1101"/>
      <c r="F3023" s="1102"/>
    </row>
    <row r="3024" spans="1:6" ht="12.5">
      <c r="A3024" s="1097"/>
      <c r="B3024" s="1253" t="s">
        <v>2726</v>
      </c>
      <c r="C3024" s="1260"/>
      <c r="E3024" s="1101"/>
      <c r="F3024" s="1102"/>
    </row>
    <row r="3025" spans="1:6" ht="12.5">
      <c r="A3025" s="1097"/>
      <c r="B3025" s="1253" t="s">
        <v>2727</v>
      </c>
      <c r="C3025" s="1260"/>
      <c r="E3025" s="1101"/>
      <c r="F3025" s="1102"/>
    </row>
    <row r="3026" spans="1:6" ht="12.5">
      <c r="A3026" s="1097"/>
      <c r="B3026" s="1253" t="s">
        <v>2728</v>
      </c>
      <c r="C3026" s="1260"/>
      <c r="E3026" s="1101"/>
      <c r="F3026" s="1102"/>
    </row>
    <row r="3027" spans="1:6" ht="12.5">
      <c r="A3027" s="1097"/>
      <c r="B3027" s="1253" t="s">
        <v>2729</v>
      </c>
      <c r="C3027" s="1260"/>
      <c r="E3027" s="1101"/>
      <c r="F3027" s="1102"/>
    </row>
    <row r="3028" spans="1:6" ht="12.5">
      <c r="A3028" s="1097"/>
      <c r="B3028" s="1253" t="s">
        <v>2730</v>
      </c>
      <c r="C3028" s="1260"/>
      <c r="E3028" s="1101"/>
      <c r="F3028" s="1102"/>
    </row>
    <row r="3029" spans="1:6" ht="12.5">
      <c r="A3029" s="1097"/>
      <c r="B3029" s="1253" t="s">
        <v>2731</v>
      </c>
      <c r="C3029" s="1260"/>
      <c r="E3029" s="1101"/>
      <c r="F3029" s="1102"/>
    </row>
    <row r="3030" spans="1:6" ht="12.5">
      <c r="A3030" s="1097"/>
      <c r="B3030" s="1253" t="s">
        <v>2732</v>
      </c>
      <c r="C3030" s="1260"/>
      <c r="E3030" s="1101"/>
      <c r="F3030" s="1102"/>
    </row>
    <row r="3031" spans="1:6" ht="12.5">
      <c r="A3031" s="1097"/>
      <c r="B3031" s="1253" t="s">
        <v>2733</v>
      </c>
      <c r="C3031" s="1260"/>
      <c r="E3031" s="1101"/>
      <c r="F3031" s="1102"/>
    </row>
    <row r="3032" spans="1:6" ht="12.5">
      <c r="A3032" s="1097"/>
      <c r="B3032" s="1253" t="s">
        <v>2734</v>
      </c>
      <c r="C3032" s="1260"/>
      <c r="E3032" s="1101"/>
      <c r="F3032" s="1102"/>
    </row>
    <row r="3033" spans="1:6" ht="12.5">
      <c r="A3033" s="1097"/>
      <c r="B3033" s="1253" t="s">
        <v>2735</v>
      </c>
      <c r="C3033" s="1260"/>
      <c r="E3033" s="1101"/>
      <c r="F3033" s="1102"/>
    </row>
    <row r="3034" spans="1:6" ht="12.5">
      <c r="A3034" s="1097"/>
      <c r="B3034" s="1253" t="s">
        <v>2736</v>
      </c>
      <c r="C3034" s="1260"/>
      <c r="E3034" s="1101"/>
      <c r="F3034" s="1102"/>
    </row>
    <row r="3035" spans="1:6" ht="13.5" customHeight="1">
      <c r="A3035" s="1097"/>
      <c r="B3035" s="1253" t="s">
        <v>2737</v>
      </c>
      <c r="C3035" s="1260"/>
      <c r="E3035" s="1101"/>
      <c r="F3035" s="1102"/>
    </row>
    <row r="3036" spans="1:6" ht="13.5" customHeight="1">
      <c r="A3036" s="1097"/>
      <c r="B3036" s="1253" t="s">
        <v>2738</v>
      </c>
      <c r="C3036" s="1260"/>
      <c r="E3036" s="1101"/>
      <c r="F3036" s="1102"/>
    </row>
    <row r="3037" spans="1:6" ht="13.5" customHeight="1">
      <c r="A3037" s="1097"/>
      <c r="B3037" s="1253" t="s">
        <v>2739</v>
      </c>
      <c r="C3037" s="1260"/>
      <c r="E3037" s="1101"/>
      <c r="F3037" s="1102"/>
    </row>
    <row r="3038" spans="1:6" ht="13.5" customHeight="1">
      <c r="A3038" s="1097"/>
      <c r="B3038" s="1253" t="s">
        <v>2740</v>
      </c>
      <c r="C3038" s="1260"/>
      <c r="E3038" s="1101"/>
      <c r="F3038" s="1102"/>
    </row>
    <row r="3039" spans="1:6" ht="13.5" customHeight="1">
      <c r="A3039" s="1097"/>
      <c r="B3039" s="1253" t="s">
        <v>2741</v>
      </c>
      <c r="C3039" s="1260"/>
      <c r="E3039" s="1101"/>
      <c r="F3039" s="1102"/>
    </row>
    <row r="3040" spans="1:6" ht="13.5" customHeight="1">
      <c r="A3040" s="1097"/>
      <c r="B3040" s="1253" t="s">
        <v>2742</v>
      </c>
      <c r="C3040" s="1260"/>
      <c r="E3040" s="1101"/>
      <c r="F3040" s="1102"/>
    </row>
    <row r="3041" spans="1:12" ht="13.5" customHeight="1">
      <c r="A3041" s="1097"/>
      <c r="B3041" s="1253" t="s">
        <v>2743</v>
      </c>
      <c r="C3041" s="1260"/>
      <c r="E3041" s="1101"/>
      <c r="F3041" s="1102"/>
    </row>
    <row r="3042" spans="1:12" ht="12.5">
      <c r="A3042" s="1097"/>
      <c r="B3042" s="1253" t="s">
        <v>2744</v>
      </c>
      <c r="C3042" s="1260"/>
      <c r="E3042" s="1101"/>
      <c r="F3042" s="1102"/>
    </row>
    <row r="3043" spans="1:12" ht="12.5">
      <c r="A3043" s="1097"/>
      <c r="B3043" s="1253" t="s">
        <v>2745</v>
      </c>
      <c r="C3043" s="1260"/>
      <c r="E3043" s="1101"/>
      <c r="F3043" s="1102"/>
    </row>
    <row r="3044" spans="1:12" ht="13.5" customHeight="1">
      <c r="A3044" s="1097"/>
      <c r="B3044" s="1253" t="s">
        <v>2746</v>
      </c>
      <c r="C3044" s="1260"/>
      <c r="E3044" s="1101"/>
      <c r="F3044" s="1102"/>
    </row>
    <row r="3045" spans="1:12" ht="13.5" customHeight="1">
      <c r="A3045" s="1097"/>
      <c r="B3045" s="1253" t="s">
        <v>2747</v>
      </c>
      <c r="C3045" s="1260"/>
      <c r="E3045" s="1101"/>
      <c r="F3045" s="1102"/>
    </row>
    <row r="3046" spans="1:12" ht="13.5" customHeight="1">
      <c r="A3046" s="1097"/>
      <c r="B3046" s="1253" t="s">
        <v>2748</v>
      </c>
      <c r="C3046" s="1260"/>
      <c r="E3046" s="1101"/>
      <c r="F3046" s="1102"/>
    </row>
    <row r="3047" spans="1:12" ht="13.5" customHeight="1">
      <c r="A3047" s="1097"/>
      <c r="B3047" s="1253" t="s">
        <v>2749</v>
      </c>
      <c r="C3047" s="1260"/>
      <c r="E3047" s="1101"/>
      <c r="F3047" s="1102"/>
    </row>
    <row r="3048" spans="1:12" ht="13.5" customHeight="1">
      <c r="A3048" s="1097"/>
      <c r="B3048" s="1253" t="s">
        <v>2750</v>
      </c>
      <c r="C3048" s="1260"/>
      <c r="E3048" s="1101"/>
      <c r="F3048" s="1102"/>
    </row>
    <row r="3049" spans="1:12" ht="13.5" customHeight="1">
      <c r="A3049" s="1097"/>
      <c r="B3049" s="1253" t="s">
        <v>2751</v>
      </c>
      <c r="C3049" s="1260"/>
      <c r="E3049" s="1101"/>
      <c r="F3049" s="1102"/>
    </row>
    <row r="3050" spans="1:12" ht="13.5" customHeight="1">
      <c r="A3050" s="1097"/>
      <c r="B3050" s="1253" t="s">
        <v>2752</v>
      </c>
      <c r="C3050" s="1260"/>
      <c r="E3050" s="1101"/>
      <c r="F3050" s="1102"/>
    </row>
    <row r="3051" spans="1:12" ht="57.5">
      <c r="A3051" s="1097"/>
      <c r="B3051" s="1280" t="s">
        <v>2753</v>
      </c>
      <c r="C3051" s="1260"/>
      <c r="E3051" s="1101"/>
      <c r="F3051" s="1102"/>
    </row>
    <row r="3052" spans="1:12" ht="13.5" customHeight="1">
      <c r="A3052" s="1097"/>
      <c r="B3052" s="1281" t="s">
        <v>3115</v>
      </c>
      <c r="C3052" s="1260" t="s">
        <v>183</v>
      </c>
      <c r="D3052" s="1088">
        <v>1</v>
      </c>
      <c r="E3052" s="1101"/>
      <c r="F3052" s="1101">
        <f>D3052*E3052</f>
        <v>0</v>
      </c>
    </row>
    <row r="3053" spans="1:12" ht="13.5" customHeight="1">
      <c r="A3053" s="1097"/>
      <c r="B3053" s="1104"/>
      <c r="C3053" s="1099"/>
      <c r="D3053" s="1100"/>
      <c r="E3053" s="1101"/>
      <c r="F3053" s="1102"/>
    </row>
    <row r="3054" spans="1:12" ht="13.5" customHeight="1">
      <c r="A3054" s="1231" t="s">
        <v>3116</v>
      </c>
      <c r="B3054" s="1282" t="s">
        <v>2756</v>
      </c>
      <c r="C3054" s="1260" t="s">
        <v>5</v>
      </c>
      <c r="D3054" s="1088">
        <v>1</v>
      </c>
      <c r="E3054" s="1283"/>
      <c r="F3054" s="1101">
        <f>D3054*E3054</f>
        <v>0</v>
      </c>
      <c r="G3054" s="1097"/>
      <c r="H3054" s="1103"/>
      <c r="I3054" s="1099"/>
      <c r="J3054" s="1100"/>
      <c r="K3054" s="1101"/>
      <c r="L3054" s="1101"/>
    </row>
    <row r="3055" spans="1:12" ht="13.5" customHeight="1">
      <c r="A3055" s="1231"/>
      <c r="B3055" s="1253"/>
      <c r="C3055" s="1260"/>
      <c r="E3055" s="1283"/>
      <c r="F3055" s="1284"/>
      <c r="G3055" s="1097"/>
      <c r="H3055" s="1105"/>
      <c r="I3055" s="1099"/>
      <c r="J3055" s="1100"/>
      <c r="K3055" s="1101"/>
      <c r="L3055" s="1101"/>
    </row>
    <row r="3056" spans="1:12" ht="27.75" customHeight="1">
      <c r="A3056" s="1231" t="s">
        <v>3117</v>
      </c>
      <c r="B3056" s="1137" t="s">
        <v>2758</v>
      </c>
      <c r="C3056" s="1260"/>
      <c r="E3056" s="1283"/>
      <c r="F3056" s="1284"/>
      <c r="G3056" s="1097"/>
      <c r="H3056" s="1106"/>
      <c r="I3056" s="1099"/>
      <c r="J3056" s="1100"/>
      <c r="K3056" s="1101"/>
      <c r="L3056" s="1101"/>
    </row>
    <row r="3057" spans="1:12" ht="13.5" customHeight="1">
      <c r="A3057" s="1231"/>
      <c r="B3057" s="1137" t="s">
        <v>2759</v>
      </c>
      <c r="C3057" s="1260" t="s">
        <v>5</v>
      </c>
      <c r="D3057" s="1088">
        <v>1</v>
      </c>
      <c r="E3057" s="1283"/>
      <c r="F3057" s="1101">
        <f>D3057*E3057</f>
        <v>0</v>
      </c>
      <c r="G3057" s="1097"/>
      <c r="H3057" s="1106"/>
      <c r="I3057" s="1099"/>
      <c r="J3057" s="1100"/>
      <c r="K3057" s="1101"/>
      <c r="L3057" s="1101"/>
    </row>
    <row r="3058" spans="1:12" ht="13.5" customHeight="1">
      <c r="A3058" s="1231"/>
      <c r="B3058" s="1137"/>
      <c r="C3058" s="1260"/>
      <c r="E3058" s="1283"/>
      <c r="F3058" s="1284"/>
      <c r="G3058" s="1097"/>
      <c r="H3058" s="1106"/>
      <c r="I3058" s="1099"/>
      <c r="J3058" s="1100"/>
      <c r="K3058" s="1101"/>
      <c r="L3058" s="1101"/>
    </row>
    <row r="3059" spans="1:12" ht="25.5" customHeight="1">
      <c r="A3059" s="1231" t="s">
        <v>3118</v>
      </c>
      <c r="B3059" s="1137" t="s">
        <v>2761</v>
      </c>
      <c r="C3059" s="1260" t="s">
        <v>5</v>
      </c>
      <c r="D3059" s="1088">
        <v>1</v>
      </c>
      <c r="E3059" s="1283"/>
      <c r="F3059" s="1101">
        <f>D3059*E3059</f>
        <v>0</v>
      </c>
      <c r="G3059" s="1097"/>
      <c r="H3059" s="1106"/>
      <c r="I3059" s="1099"/>
      <c r="J3059" s="1100"/>
      <c r="K3059" s="1101"/>
      <c r="L3059" s="1101"/>
    </row>
    <row r="3060" spans="1:12" ht="13.5" customHeight="1">
      <c r="A3060" s="1231"/>
      <c r="B3060" s="1137"/>
      <c r="C3060" s="1260"/>
      <c r="E3060" s="1283"/>
      <c r="F3060" s="1284"/>
      <c r="G3060" s="1097"/>
      <c r="H3060" s="1106"/>
      <c r="I3060" s="1099"/>
      <c r="J3060" s="1100"/>
      <c r="K3060" s="1101"/>
      <c r="L3060" s="1101"/>
    </row>
    <row r="3061" spans="1:12" ht="13.5" customHeight="1">
      <c r="A3061" s="1231"/>
      <c r="B3061" s="1205" t="s">
        <v>2762</v>
      </c>
      <c r="C3061" s="1260"/>
      <c r="E3061" s="1283"/>
      <c r="F3061" s="1284"/>
      <c r="G3061" s="1097"/>
      <c r="H3061" s="1106"/>
      <c r="I3061" s="1099"/>
      <c r="J3061" s="1100"/>
      <c r="K3061" s="1101"/>
      <c r="L3061" s="1101"/>
    </row>
    <row r="3062" spans="1:12" ht="13.5" customHeight="1">
      <c r="A3062" s="1231" t="s">
        <v>3119</v>
      </c>
      <c r="B3062" s="1137" t="s">
        <v>2884</v>
      </c>
      <c r="C3062" s="1260" t="s">
        <v>5</v>
      </c>
      <c r="D3062" s="1088">
        <v>1</v>
      </c>
      <c r="E3062" s="1283"/>
      <c r="F3062" s="1101">
        <f>D3062*E3062</f>
        <v>0</v>
      </c>
      <c r="G3062" s="1097"/>
      <c r="H3062" s="1106"/>
      <c r="I3062" s="1099"/>
      <c r="J3062" s="1100"/>
      <c r="K3062" s="1101"/>
      <c r="L3062" s="1101"/>
    </row>
    <row r="3063" spans="1:12" ht="13.5" customHeight="1">
      <c r="A3063" s="1231"/>
      <c r="B3063" s="1137"/>
      <c r="C3063" s="1260"/>
      <c r="E3063" s="1283"/>
      <c r="F3063" s="1284"/>
      <c r="G3063" s="1097"/>
      <c r="H3063" s="1106"/>
      <c r="I3063" s="1099"/>
      <c r="J3063" s="1100"/>
      <c r="K3063" s="1101"/>
      <c r="L3063" s="1101"/>
    </row>
    <row r="3064" spans="1:12" ht="13.5" customHeight="1">
      <c r="A3064" s="1231" t="s">
        <v>3120</v>
      </c>
      <c r="B3064" s="1137" t="s">
        <v>2766</v>
      </c>
      <c r="C3064" s="1260" t="s">
        <v>5</v>
      </c>
      <c r="D3064" s="1088">
        <v>1</v>
      </c>
      <c r="E3064" s="1283"/>
      <c r="F3064" s="1101">
        <f>D3064*E3064</f>
        <v>0</v>
      </c>
      <c r="G3064" s="1097"/>
      <c r="H3064" s="1106"/>
      <c r="I3064" s="1099"/>
      <c r="J3064" s="1100"/>
      <c r="K3064" s="1101"/>
      <c r="L3064" s="1101"/>
    </row>
    <row r="3065" spans="1:12" ht="13.5" customHeight="1">
      <c r="A3065" s="1231"/>
      <c r="B3065" s="1137"/>
      <c r="C3065" s="1260"/>
      <c r="E3065" s="1283"/>
      <c r="F3065" s="1284"/>
      <c r="G3065" s="1097"/>
      <c r="H3065" s="1106"/>
      <c r="I3065" s="1099"/>
      <c r="J3065" s="1100"/>
      <c r="K3065" s="1101"/>
      <c r="L3065" s="1101"/>
    </row>
    <row r="3066" spans="1:12" ht="13.5" customHeight="1">
      <c r="A3066" s="1231" t="s">
        <v>3121</v>
      </c>
      <c r="B3066" s="1137" t="s">
        <v>2768</v>
      </c>
      <c r="C3066" s="1260" t="s">
        <v>5</v>
      </c>
      <c r="D3066" s="1088">
        <v>6</v>
      </c>
      <c r="E3066" s="1283"/>
      <c r="F3066" s="1101">
        <f>D3066*E3066</f>
        <v>0</v>
      </c>
      <c r="G3066" s="1097"/>
      <c r="H3066" s="1106"/>
      <c r="I3066" s="1099"/>
      <c r="J3066" s="1100"/>
      <c r="K3066" s="1101"/>
      <c r="L3066" s="1101"/>
    </row>
    <row r="3067" spans="1:12" ht="13.5" customHeight="1">
      <c r="A3067" s="1231"/>
      <c r="B3067" s="1137"/>
      <c r="C3067" s="1260"/>
      <c r="E3067" s="1283"/>
      <c r="F3067" s="1284"/>
      <c r="G3067" s="1097"/>
      <c r="H3067" s="1106"/>
      <c r="I3067" s="1099"/>
      <c r="J3067" s="1100"/>
      <c r="K3067" s="1101"/>
      <c r="L3067" s="1101"/>
    </row>
    <row r="3068" spans="1:12" ht="13.5" customHeight="1">
      <c r="A3068" s="1231" t="s">
        <v>3122</v>
      </c>
      <c r="B3068" s="1137" t="s">
        <v>2770</v>
      </c>
      <c r="C3068" s="1260" t="s">
        <v>5</v>
      </c>
      <c r="D3068" s="1088">
        <v>1</v>
      </c>
      <c r="E3068" s="1283"/>
      <c r="F3068" s="1101">
        <f>D3068*E3068</f>
        <v>0</v>
      </c>
      <c r="G3068" s="1097"/>
      <c r="H3068" s="1106"/>
      <c r="I3068" s="1099"/>
      <c r="J3068" s="1100"/>
      <c r="K3068" s="1101"/>
      <c r="L3068" s="1101"/>
    </row>
    <row r="3069" spans="1:12" ht="13.5" customHeight="1">
      <c r="A3069" s="1231"/>
      <c r="B3069" s="1137"/>
      <c r="C3069" s="1260"/>
      <c r="E3069" s="1283"/>
      <c r="F3069" s="1284"/>
      <c r="G3069" s="1097"/>
      <c r="H3069" s="1106"/>
      <c r="I3069" s="1099"/>
      <c r="J3069" s="1100"/>
      <c r="K3069" s="1101"/>
      <c r="L3069" s="1101"/>
    </row>
    <row r="3070" spans="1:12" ht="13.5" customHeight="1">
      <c r="A3070" s="1231" t="s">
        <v>3123</v>
      </c>
      <c r="B3070" s="1137" t="s">
        <v>2772</v>
      </c>
      <c r="C3070" s="1260" t="s">
        <v>5</v>
      </c>
      <c r="D3070" s="1088">
        <v>1</v>
      </c>
      <c r="E3070" s="1283"/>
      <c r="F3070" s="1101">
        <f>D3070*E3070</f>
        <v>0</v>
      </c>
      <c r="G3070" s="1097"/>
      <c r="H3070" s="1106"/>
      <c r="I3070" s="1099"/>
      <c r="J3070" s="1100"/>
      <c r="K3070" s="1101"/>
      <c r="L3070" s="1101"/>
    </row>
    <row r="3071" spans="1:12" ht="13.5" customHeight="1">
      <c r="A3071" s="1231"/>
      <c r="B3071" s="1137"/>
      <c r="C3071" s="1260"/>
      <c r="E3071" s="1283"/>
      <c r="F3071" s="1284"/>
      <c r="G3071" s="1097"/>
      <c r="H3071" s="1106"/>
      <c r="I3071" s="1099"/>
      <c r="J3071" s="1100"/>
      <c r="K3071" s="1101"/>
      <c r="L3071" s="1101"/>
    </row>
    <row r="3072" spans="1:12" ht="17.25" customHeight="1">
      <c r="A3072" s="1231" t="s">
        <v>3124</v>
      </c>
      <c r="B3072" s="1137" t="s">
        <v>2774</v>
      </c>
      <c r="C3072" s="1260" t="s">
        <v>1579</v>
      </c>
      <c r="D3072" s="1088">
        <v>13</v>
      </c>
      <c r="E3072" s="1283"/>
      <c r="F3072" s="1101">
        <f>D3072*E3072</f>
        <v>0</v>
      </c>
      <c r="G3072" s="1097"/>
      <c r="H3072" s="1106"/>
      <c r="I3072" s="1099"/>
      <c r="J3072" s="1100"/>
      <c r="K3072" s="1101"/>
      <c r="L3072" s="1101"/>
    </row>
    <row r="3073" spans="1:12" ht="13.5" customHeight="1">
      <c r="A3073" s="1231"/>
      <c r="B3073" s="1137"/>
      <c r="C3073" s="1260"/>
      <c r="E3073" s="1283"/>
      <c r="F3073" s="1284"/>
      <c r="G3073" s="1097"/>
      <c r="H3073" s="1106"/>
      <c r="I3073" s="1099"/>
      <c r="J3073" s="1100"/>
      <c r="K3073" s="1101"/>
      <c r="L3073" s="1101"/>
    </row>
    <row r="3074" spans="1:12" ht="13.5" customHeight="1">
      <c r="A3074" s="1231" t="s">
        <v>3125</v>
      </c>
      <c r="B3074" s="1137" t="s">
        <v>2776</v>
      </c>
      <c r="C3074" s="1260" t="s">
        <v>2777</v>
      </c>
      <c r="D3074" s="1088">
        <v>1</v>
      </c>
      <c r="E3074" s="1283"/>
      <c r="F3074" s="1101">
        <f>D3074*E3074</f>
        <v>0</v>
      </c>
      <c r="G3074" s="1097"/>
      <c r="H3074" s="1106"/>
      <c r="I3074" s="1099"/>
      <c r="J3074" s="1100"/>
      <c r="K3074" s="1101"/>
      <c r="L3074" s="1101"/>
    </row>
    <row r="3075" spans="1:12" ht="13.5" customHeight="1">
      <c r="A3075" s="1231"/>
      <c r="B3075" s="1137"/>
      <c r="C3075" s="1260"/>
      <c r="E3075" s="1283"/>
      <c r="F3075" s="1284"/>
      <c r="G3075" s="1097"/>
      <c r="H3075" s="1106"/>
      <c r="I3075" s="1099"/>
      <c r="J3075" s="1100"/>
      <c r="K3075" s="1101"/>
      <c r="L3075" s="1101"/>
    </row>
    <row r="3076" spans="1:12" ht="13.5" customHeight="1">
      <c r="A3076" s="1231" t="s">
        <v>3126</v>
      </c>
      <c r="B3076" s="1137" t="s">
        <v>2779</v>
      </c>
      <c r="C3076" s="1260" t="s">
        <v>5</v>
      </c>
      <c r="D3076" s="1088">
        <v>1</v>
      </c>
      <c r="E3076" s="1283"/>
      <c r="F3076" s="1101">
        <f>D3076*E3076</f>
        <v>0</v>
      </c>
      <c r="G3076" s="1097"/>
      <c r="H3076" s="1106"/>
      <c r="I3076" s="1099"/>
      <c r="J3076" s="1100"/>
      <c r="K3076" s="1101"/>
      <c r="L3076" s="1101"/>
    </row>
    <row r="3077" spans="1:12" ht="13.5" customHeight="1">
      <c r="A3077" s="1231"/>
      <c r="B3077" s="1137"/>
      <c r="C3077" s="1260"/>
      <c r="E3077" s="1283"/>
      <c r="F3077" s="1284"/>
      <c r="G3077" s="1097"/>
      <c r="H3077" s="1106"/>
      <c r="I3077" s="1099"/>
      <c r="J3077" s="1100"/>
      <c r="K3077" s="1101"/>
      <c r="L3077" s="1101"/>
    </row>
    <row r="3078" spans="1:12" ht="72" customHeight="1">
      <c r="A3078" s="1231" t="s">
        <v>3127</v>
      </c>
      <c r="B3078" s="1137" t="s">
        <v>2781</v>
      </c>
      <c r="C3078" s="1285" t="s">
        <v>2777</v>
      </c>
      <c r="D3078" s="1088">
        <v>1</v>
      </c>
      <c r="E3078" s="1283"/>
      <c r="F3078" s="1101">
        <f>D3078*E3078</f>
        <v>0</v>
      </c>
      <c r="G3078" s="1097"/>
      <c r="H3078" s="1106"/>
      <c r="I3078" s="1099"/>
      <c r="J3078" s="1100"/>
      <c r="K3078" s="1101"/>
      <c r="L3078" s="1101"/>
    </row>
    <row r="3079" spans="1:12" ht="13.5" customHeight="1">
      <c r="A3079" s="1231"/>
      <c r="B3079" s="1137"/>
      <c r="C3079" s="1260"/>
      <c r="E3079" s="1283"/>
      <c r="F3079" s="1284"/>
      <c r="G3079" s="1097"/>
      <c r="H3079" s="1106"/>
      <c r="I3079" s="1099"/>
      <c r="J3079" s="1100"/>
      <c r="K3079" s="1101"/>
      <c r="L3079" s="1101"/>
    </row>
    <row r="3080" spans="1:12" ht="13.5" customHeight="1">
      <c r="A3080" s="1231" t="s">
        <v>3128</v>
      </c>
      <c r="B3080" s="1137" t="s">
        <v>2783</v>
      </c>
      <c r="C3080" s="1260" t="s">
        <v>5</v>
      </c>
      <c r="D3080" s="1088">
        <v>3</v>
      </c>
      <c r="E3080" s="1283"/>
      <c r="F3080" s="1101">
        <f>D3080*E3080</f>
        <v>0</v>
      </c>
      <c r="G3080" s="1097"/>
      <c r="H3080" s="1106"/>
      <c r="I3080" s="1099"/>
      <c r="J3080" s="1100"/>
      <c r="K3080" s="1101"/>
      <c r="L3080" s="1101"/>
    </row>
    <row r="3081" spans="1:12" ht="13.5" customHeight="1">
      <c r="A3081" s="1231"/>
      <c r="B3081" s="1137"/>
      <c r="C3081" s="1260"/>
      <c r="E3081" s="1283"/>
      <c r="F3081" s="1284"/>
      <c r="G3081" s="1097"/>
      <c r="H3081" s="1106"/>
      <c r="I3081" s="1099"/>
      <c r="J3081" s="1100"/>
      <c r="K3081" s="1101"/>
      <c r="L3081" s="1101"/>
    </row>
    <row r="3082" spans="1:12" ht="13.5" customHeight="1">
      <c r="A3082" s="1231" t="s">
        <v>3129</v>
      </c>
      <c r="B3082" s="1137" t="s">
        <v>2766</v>
      </c>
      <c r="C3082" s="1260" t="s">
        <v>5</v>
      </c>
      <c r="D3082" s="1088">
        <v>1</v>
      </c>
      <c r="E3082" s="1283"/>
      <c r="F3082" s="1101">
        <f>D3082*E3082</f>
        <v>0</v>
      </c>
      <c r="G3082" s="1097"/>
      <c r="H3082" s="1106"/>
      <c r="I3082" s="1099"/>
      <c r="J3082" s="1100"/>
      <c r="K3082" s="1101"/>
      <c r="L3082" s="1101"/>
    </row>
    <row r="3083" spans="1:12" ht="13.5" customHeight="1">
      <c r="A3083" s="1231"/>
      <c r="B3083" s="1137"/>
      <c r="C3083" s="1260"/>
      <c r="E3083" s="1283"/>
      <c r="F3083" s="1284"/>
      <c r="G3083" s="1097"/>
      <c r="H3083" s="1106"/>
      <c r="I3083" s="1099"/>
      <c r="J3083" s="1100"/>
      <c r="K3083" s="1101"/>
      <c r="L3083" s="1101"/>
    </row>
    <row r="3084" spans="1:12" ht="23">
      <c r="A3084" s="1231" t="s">
        <v>3130</v>
      </c>
      <c r="B3084" s="1137" t="s">
        <v>2687</v>
      </c>
      <c r="C3084" s="1260" t="s">
        <v>183</v>
      </c>
      <c r="D3084" s="1088">
        <v>1</v>
      </c>
      <c r="E3084" s="1283"/>
      <c r="F3084" s="1101">
        <f>D3084*E3084</f>
        <v>0</v>
      </c>
      <c r="G3084" s="1097"/>
      <c r="H3084" s="1106"/>
      <c r="I3084" s="1099"/>
      <c r="J3084" s="1100"/>
      <c r="K3084" s="1101"/>
      <c r="L3084" s="1101"/>
    </row>
    <row r="3085" spans="1:12" ht="13.5" customHeight="1">
      <c r="A3085" s="1231"/>
      <c r="B3085" s="1137"/>
      <c r="C3085" s="1260"/>
      <c r="E3085" s="1283"/>
      <c r="F3085" s="1284"/>
      <c r="G3085" s="1097"/>
      <c r="H3085" s="1106"/>
      <c r="I3085" s="1099"/>
      <c r="J3085" s="1100"/>
      <c r="K3085" s="1101"/>
      <c r="L3085" s="1101"/>
    </row>
    <row r="3086" spans="1:12" ht="48.75" customHeight="1">
      <c r="A3086" s="1137" t="s">
        <v>3131</v>
      </c>
      <c r="B3086" s="1137" t="s">
        <v>2689</v>
      </c>
      <c r="C3086" s="1260" t="s">
        <v>183</v>
      </c>
      <c r="D3086" s="1088">
        <v>1</v>
      </c>
      <c r="E3086" s="1283"/>
      <c r="F3086" s="1101">
        <f>D3086*E3086</f>
        <v>0</v>
      </c>
      <c r="G3086" s="1097"/>
      <c r="H3086" s="1106"/>
      <c r="I3086" s="1099"/>
      <c r="J3086" s="1100"/>
      <c r="K3086" s="1101"/>
      <c r="L3086" s="1101"/>
    </row>
    <row r="3087" spans="1:12" ht="14.5">
      <c r="A3087" s="1137"/>
      <c r="B3087" s="1137"/>
      <c r="C3087" s="1260"/>
      <c r="E3087" s="1283"/>
      <c r="F3087" s="1286"/>
      <c r="G3087" s="1097"/>
      <c r="H3087" s="1106"/>
      <c r="I3087" s="1099"/>
      <c r="J3087" s="1100"/>
      <c r="K3087" s="1101"/>
      <c r="L3087" s="1101"/>
    </row>
    <row r="3088" spans="1:12" ht="46">
      <c r="A3088" s="1137" t="s">
        <v>3132</v>
      </c>
      <c r="B3088" s="1137" t="s">
        <v>2788</v>
      </c>
      <c r="C3088" s="1285" t="s">
        <v>183</v>
      </c>
      <c r="D3088" s="1088">
        <v>1</v>
      </c>
      <c r="E3088" s="1283"/>
      <c r="F3088" s="1101">
        <f>D3088*E3088</f>
        <v>0</v>
      </c>
      <c r="G3088" s="1097"/>
      <c r="H3088" s="1106"/>
      <c r="I3088" s="1099"/>
      <c r="J3088" s="1100"/>
      <c r="K3088" s="1101"/>
      <c r="L3088" s="1101"/>
    </row>
    <row r="3089" spans="1:12" ht="14.5">
      <c r="A3089" s="1137"/>
      <c r="B3089" s="1137"/>
      <c r="C3089" s="1260"/>
      <c r="E3089" s="1283"/>
      <c r="F3089" s="1286"/>
      <c r="G3089" s="1097"/>
      <c r="H3089" s="1106"/>
      <c r="I3089" s="1099"/>
      <c r="J3089" s="1100"/>
      <c r="K3089" s="1101"/>
      <c r="L3089" s="1101"/>
    </row>
    <row r="3090" spans="1:12" ht="46">
      <c r="A3090" s="1137" t="s">
        <v>3133</v>
      </c>
      <c r="B3090" s="1137" t="s">
        <v>2790</v>
      </c>
      <c r="C3090" s="1285" t="s">
        <v>183</v>
      </c>
      <c r="D3090" s="1088">
        <v>1</v>
      </c>
      <c r="E3090" s="1283"/>
      <c r="F3090" s="1101">
        <f>D3090*E3090</f>
        <v>0</v>
      </c>
      <c r="G3090" s="1097"/>
      <c r="H3090" s="1106"/>
      <c r="I3090" s="1099"/>
      <c r="J3090" s="1100"/>
      <c r="K3090" s="1101"/>
      <c r="L3090" s="1101"/>
    </row>
    <row r="3091" spans="1:12" ht="13.5" customHeight="1">
      <c r="A3091" s="1231"/>
      <c r="B3091" s="1137"/>
      <c r="C3091" s="1260"/>
      <c r="E3091" s="1283"/>
      <c r="F3091" s="1286"/>
      <c r="G3091" s="1097"/>
      <c r="H3091" s="1106"/>
      <c r="I3091" s="1099"/>
      <c r="J3091" s="1100"/>
      <c r="K3091" s="1101"/>
      <c r="L3091" s="1101"/>
    </row>
    <row r="3092" spans="1:12" s="1076" customFormat="1" ht="16.5" customHeight="1">
      <c r="A3092" s="1287" t="s">
        <v>3113</v>
      </c>
      <c r="B3092" s="1288" t="s">
        <v>2791</v>
      </c>
      <c r="C3092" s="1289"/>
      <c r="D3092" s="1289"/>
      <c r="E3092" s="1290"/>
      <c r="F3092" s="1291">
        <f>SUM(F2990:F3091)</f>
        <v>0</v>
      </c>
    </row>
    <row r="3093" spans="1:12" ht="13.5" customHeight="1">
      <c r="A3093" s="1231"/>
      <c r="B3093" s="1137"/>
      <c r="C3093" s="1260"/>
      <c r="E3093" s="1283"/>
      <c r="F3093" s="1286"/>
      <c r="G3093" s="1097"/>
      <c r="H3093" s="1106"/>
      <c r="I3093" s="1099"/>
      <c r="J3093" s="1100"/>
      <c r="K3093" s="1101"/>
      <c r="L3093" s="1101"/>
    </row>
    <row r="3094" spans="1:12" ht="12.5">
      <c r="A3094" s="1090" t="s">
        <v>3134</v>
      </c>
      <c r="B3094" s="1205" t="s">
        <v>2793</v>
      </c>
      <c r="C3094" s="1092"/>
      <c r="D3094" s="1093"/>
      <c r="E3094" s="1094"/>
      <c r="F3094" s="1095"/>
    </row>
    <row r="3095" spans="1:12" ht="13.5" customHeight="1">
      <c r="A3095" s="1231"/>
      <c r="B3095" s="1137"/>
      <c r="C3095" s="1260"/>
      <c r="E3095" s="1283"/>
      <c r="F3095" s="1286"/>
      <c r="G3095" s="1097"/>
      <c r="H3095" s="1106"/>
      <c r="I3095" s="1099"/>
      <c r="J3095" s="1100"/>
      <c r="K3095" s="1101"/>
      <c r="L3095" s="1101"/>
    </row>
    <row r="3096" spans="1:12" ht="24" customHeight="1">
      <c r="A3096" s="1097" t="s">
        <v>3135</v>
      </c>
      <c r="B3096" s="1120" t="s">
        <v>2795</v>
      </c>
      <c r="C3096" s="1121"/>
      <c r="D3096" s="1100"/>
      <c r="E3096" s="1101"/>
      <c r="F3096" s="1101"/>
    </row>
    <row r="3097" spans="1:12" ht="13.5" customHeight="1">
      <c r="A3097" s="1097"/>
      <c r="B3097" s="1120"/>
      <c r="C3097" s="1121"/>
      <c r="D3097" s="1100"/>
      <c r="E3097" s="1101"/>
      <c r="F3097" s="1101"/>
    </row>
    <row r="3098" spans="1:12" ht="13.5" customHeight="1">
      <c r="A3098" s="1097"/>
      <c r="B3098" s="1122" t="s">
        <v>2963</v>
      </c>
      <c r="C3098" s="1123" t="s">
        <v>5</v>
      </c>
      <c r="D3098" s="1100">
        <v>4</v>
      </c>
      <c r="E3098" s="1101"/>
      <c r="F3098" s="1101"/>
    </row>
    <row r="3099" spans="1:12" ht="13.5" customHeight="1">
      <c r="A3099" s="1097"/>
      <c r="B3099" s="1122" t="s">
        <v>2796</v>
      </c>
      <c r="C3099" s="1123" t="s">
        <v>5</v>
      </c>
      <c r="D3099" s="1100">
        <v>1</v>
      </c>
      <c r="E3099" s="1101"/>
      <c r="F3099" s="1101"/>
    </row>
    <row r="3100" spans="1:12" ht="13.5" customHeight="1">
      <c r="A3100" s="1097"/>
      <c r="B3100" s="1122" t="s">
        <v>3023</v>
      </c>
      <c r="C3100" s="1123" t="s">
        <v>5</v>
      </c>
      <c r="D3100" s="1100">
        <v>1</v>
      </c>
      <c r="E3100" s="1101"/>
      <c r="F3100" s="1101"/>
    </row>
    <row r="3101" spans="1:12" ht="13.5" customHeight="1">
      <c r="A3101" s="1097"/>
      <c r="B3101" s="1122" t="s">
        <v>3136</v>
      </c>
      <c r="C3101" s="1123" t="s">
        <v>5</v>
      </c>
      <c r="D3101" s="1100">
        <v>1</v>
      </c>
      <c r="E3101" s="1101"/>
      <c r="F3101" s="1101"/>
    </row>
    <row r="3102" spans="1:12" ht="13.5" customHeight="1">
      <c r="A3102" s="1097"/>
      <c r="B3102" s="1122" t="s">
        <v>2964</v>
      </c>
      <c r="C3102" s="1123" t="s">
        <v>5</v>
      </c>
      <c r="D3102" s="1100">
        <v>1</v>
      </c>
      <c r="E3102" s="1101"/>
      <c r="F3102" s="1101"/>
    </row>
    <row r="3103" spans="1:12" ht="13.5" customHeight="1">
      <c r="A3103" s="1097"/>
      <c r="B3103" s="1122"/>
      <c r="C3103" s="1123"/>
      <c r="D3103" s="1100"/>
      <c r="E3103" s="1101"/>
      <c r="F3103" s="1101"/>
    </row>
    <row r="3104" spans="1:12" ht="13.5" customHeight="1">
      <c r="A3104" s="1097"/>
      <c r="B3104" s="1120" t="s">
        <v>2799</v>
      </c>
      <c r="C3104" s="1123"/>
      <c r="D3104" s="1100"/>
      <c r="E3104" s="1101"/>
      <c r="F3104" s="1101"/>
    </row>
    <row r="3105" spans="1:12">
      <c r="A3105" s="1097"/>
      <c r="B3105" s="1124" t="s">
        <v>2112</v>
      </c>
      <c r="C3105" s="1123" t="s">
        <v>5</v>
      </c>
      <c r="D3105" s="1100">
        <f>SUM(D3098:D3102)</f>
        <v>8</v>
      </c>
      <c r="E3105" s="1101"/>
      <c r="F3105" s="1101"/>
    </row>
    <row r="3106" spans="1:12" ht="23">
      <c r="A3106" s="1097"/>
      <c r="B3106" s="1124" t="s">
        <v>2113</v>
      </c>
      <c r="C3106" s="1123" t="s">
        <v>5</v>
      </c>
      <c r="D3106" s="1100">
        <f>SUM(D3098:D3102)</f>
        <v>8</v>
      </c>
      <c r="E3106" s="1101"/>
      <c r="F3106" s="1101"/>
    </row>
    <row r="3107" spans="1:12" ht="23">
      <c r="A3107" s="1097"/>
      <c r="B3107" s="1104" t="s">
        <v>2114</v>
      </c>
      <c r="C3107" s="1123" t="s">
        <v>5</v>
      </c>
      <c r="D3107" s="1100">
        <f>SUM(D3098:D3102)</f>
        <v>8</v>
      </c>
      <c r="E3107" s="1101"/>
      <c r="F3107" s="1101"/>
    </row>
    <row r="3108" spans="1:12" ht="13.5" customHeight="1">
      <c r="A3108" s="1097"/>
      <c r="B3108" s="1120" t="s">
        <v>2115</v>
      </c>
      <c r="C3108" s="1123" t="s">
        <v>183</v>
      </c>
      <c r="D3108" s="1100">
        <f>SUM(D3098:D3102)</f>
        <v>8</v>
      </c>
      <c r="E3108" s="1101"/>
      <c r="F3108" s="1101"/>
    </row>
    <row r="3109" spans="1:12" ht="13.5" customHeight="1">
      <c r="A3109" s="1097"/>
      <c r="B3109" s="1097" t="s">
        <v>2116</v>
      </c>
      <c r="C3109" s="1123" t="s">
        <v>5</v>
      </c>
      <c r="D3109" s="1100">
        <f>SUM(D3098:D3102)</f>
        <v>8</v>
      </c>
      <c r="E3109" s="1101"/>
      <c r="F3109" s="1101"/>
    </row>
    <row r="3110" spans="1:12" ht="13.5" customHeight="1">
      <c r="A3110" s="1097"/>
      <c r="B3110" s="1097" t="s">
        <v>2117</v>
      </c>
      <c r="C3110" s="1123" t="s">
        <v>5</v>
      </c>
      <c r="D3110" s="1100">
        <f>SUM(D3098:D3102)*2</f>
        <v>16</v>
      </c>
      <c r="E3110" s="1101"/>
      <c r="F3110" s="1101"/>
    </row>
    <row r="3111" spans="1:12" ht="13.5" customHeight="1">
      <c r="A3111" s="1097"/>
      <c r="B3111" s="1097"/>
      <c r="C3111" s="1123"/>
      <c r="D3111" s="1100"/>
      <c r="E3111" s="1101"/>
      <c r="F3111" s="1101"/>
    </row>
    <row r="3112" spans="1:12" ht="13.5" customHeight="1">
      <c r="A3112" s="1097"/>
      <c r="B3112" s="1097" t="s">
        <v>3137</v>
      </c>
      <c r="C3112" s="1123" t="s">
        <v>183</v>
      </c>
      <c r="D3112" s="1100">
        <f>SUM(D3098:D3102)</f>
        <v>8</v>
      </c>
      <c r="E3112" s="1101"/>
      <c r="F3112" s="1101">
        <f>D3112*E3112</f>
        <v>0</v>
      </c>
    </row>
    <row r="3113" spans="1:12" ht="23">
      <c r="A3113" s="1097"/>
      <c r="B3113" s="1097" t="s">
        <v>2119</v>
      </c>
      <c r="C3113" s="1123"/>
      <c r="D3113" s="1100"/>
      <c r="E3113" s="1101"/>
      <c r="F3113" s="1101"/>
    </row>
    <row r="3114" spans="1:12" ht="14.5">
      <c r="A3114" s="1137"/>
      <c r="B3114" s="1137"/>
      <c r="C3114" s="1260"/>
      <c r="E3114" s="1283"/>
      <c r="F3114" s="1286"/>
      <c r="G3114" s="1097"/>
      <c r="H3114" s="1106"/>
      <c r="I3114" s="1099"/>
      <c r="J3114" s="1100"/>
      <c r="K3114" s="1101"/>
      <c r="L3114" s="1101"/>
    </row>
    <row r="3115" spans="1:12" s="1137" customFormat="1" ht="46.5" customHeight="1">
      <c r="A3115" s="1097" t="s">
        <v>3138</v>
      </c>
      <c r="B3115" s="1137" t="s">
        <v>2802</v>
      </c>
    </row>
    <row r="3116" spans="1:12" ht="13.5" customHeight="1">
      <c r="A3116" s="1097"/>
      <c r="B3116" s="1122" t="s">
        <v>2803</v>
      </c>
      <c r="C3116" s="1123" t="s">
        <v>5</v>
      </c>
      <c r="D3116" s="1100">
        <v>1</v>
      </c>
      <c r="E3116" s="1101"/>
      <c r="F3116" s="1101"/>
    </row>
    <row r="3117" spans="1:12" ht="13.5" customHeight="1">
      <c r="A3117" s="1097"/>
      <c r="B3117" s="1122" t="s">
        <v>2967</v>
      </c>
      <c r="C3117" s="1123" t="s">
        <v>5</v>
      </c>
      <c r="D3117" s="1100">
        <v>1</v>
      </c>
      <c r="E3117" s="1101"/>
      <c r="F3117" s="1101"/>
    </row>
    <row r="3118" spans="1:12" ht="13.5" customHeight="1">
      <c r="A3118" s="1097"/>
      <c r="B3118" s="1122"/>
      <c r="C3118" s="1123"/>
      <c r="D3118" s="1100"/>
      <c r="E3118" s="1101"/>
      <c r="F3118" s="1101"/>
    </row>
    <row r="3119" spans="1:12" ht="13.5" customHeight="1">
      <c r="A3119" s="1097"/>
      <c r="B3119" s="1120" t="s">
        <v>2111</v>
      </c>
      <c r="C3119" s="1123"/>
      <c r="D3119" s="1100"/>
      <c r="E3119" s="1101"/>
      <c r="F3119" s="1101"/>
    </row>
    <row r="3120" spans="1:12">
      <c r="A3120" s="1097"/>
      <c r="B3120" s="1124" t="s">
        <v>2112</v>
      </c>
      <c r="C3120" s="1123" t="s">
        <v>5</v>
      </c>
      <c r="D3120" s="1100">
        <f>SUM(D3116:D3117)</f>
        <v>2</v>
      </c>
      <c r="E3120" s="1101"/>
      <c r="F3120" s="1101"/>
    </row>
    <row r="3121" spans="1:12" ht="23">
      <c r="A3121" s="1097"/>
      <c r="B3121" s="1104" t="s">
        <v>2113</v>
      </c>
      <c r="C3121" s="1123" t="s">
        <v>5</v>
      </c>
      <c r="D3121" s="1100">
        <f>SUM(D3116:D3117)</f>
        <v>2</v>
      </c>
      <c r="E3121" s="1101"/>
      <c r="F3121" s="1101"/>
    </row>
    <row r="3122" spans="1:12" ht="23">
      <c r="A3122" s="1097"/>
      <c r="B3122" s="1104" t="s">
        <v>2114</v>
      </c>
      <c r="C3122" s="1123" t="s">
        <v>5</v>
      </c>
      <c r="D3122" s="1100">
        <f>SUM(D3116:D3117)</f>
        <v>2</v>
      </c>
      <c r="E3122" s="1101"/>
      <c r="F3122" s="1101"/>
    </row>
    <row r="3123" spans="1:12" ht="13.5" customHeight="1">
      <c r="A3123" s="1097"/>
      <c r="B3123" s="1120" t="s">
        <v>2115</v>
      </c>
      <c r="C3123" s="1123" t="s">
        <v>183</v>
      </c>
      <c r="D3123" s="1100">
        <f>SUM(D3116:D3117)</f>
        <v>2</v>
      </c>
      <c r="E3123" s="1101"/>
      <c r="F3123" s="1101"/>
    </row>
    <row r="3124" spans="1:12" ht="13.5" customHeight="1">
      <c r="A3124" s="1097"/>
      <c r="B3124" s="1097" t="s">
        <v>2117</v>
      </c>
      <c r="C3124" s="1123" t="s">
        <v>5</v>
      </c>
      <c r="D3124" s="1100">
        <f>SUM(D3116:D3117)*2</f>
        <v>4</v>
      </c>
      <c r="E3124" s="1101"/>
      <c r="F3124" s="1101"/>
    </row>
    <row r="3125" spans="1:12" ht="13.5" customHeight="1">
      <c r="A3125" s="1097"/>
      <c r="B3125" s="1097"/>
      <c r="C3125" s="1123"/>
      <c r="D3125" s="1100"/>
      <c r="E3125" s="1101"/>
      <c r="F3125" s="1101"/>
    </row>
    <row r="3126" spans="1:12" ht="13.5" customHeight="1">
      <c r="A3126" s="1097"/>
      <c r="B3126" s="1097" t="s">
        <v>3139</v>
      </c>
      <c r="C3126" s="1123" t="s">
        <v>183</v>
      </c>
      <c r="D3126" s="1100">
        <f>SUM(D3116:D3117)</f>
        <v>2</v>
      </c>
      <c r="E3126" s="1101"/>
      <c r="F3126" s="1101">
        <f>D3126*E3126</f>
        <v>0</v>
      </c>
    </row>
    <row r="3127" spans="1:12" ht="24.75" customHeight="1">
      <c r="A3127" s="1097"/>
      <c r="B3127" s="1097" t="s">
        <v>2119</v>
      </c>
      <c r="C3127" s="1123"/>
      <c r="D3127" s="1100"/>
      <c r="E3127" s="1101"/>
      <c r="F3127" s="1101"/>
    </row>
    <row r="3128" spans="1:12" ht="13.5" customHeight="1">
      <c r="A3128" s="1231"/>
      <c r="B3128" s="1137"/>
      <c r="C3128" s="1260"/>
      <c r="E3128" s="1283"/>
      <c r="F3128" s="1286"/>
      <c r="G3128" s="1097"/>
      <c r="H3128" s="1106"/>
      <c r="I3128" s="1099"/>
      <c r="J3128" s="1100"/>
      <c r="K3128" s="1101"/>
      <c r="L3128" s="1101"/>
    </row>
    <row r="3129" spans="1:12" ht="23">
      <c r="A3129" s="1137" t="s">
        <v>3140</v>
      </c>
      <c r="B3129" s="1137" t="s">
        <v>2806</v>
      </c>
      <c r="D3129" s="1153"/>
      <c r="E3129" s="1283"/>
      <c r="F3129" s="1286"/>
      <c r="G3129" s="1097"/>
      <c r="H3129" s="1106"/>
      <c r="I3129" s="1099"/>
      <c r="J3129" s="1100"/>
      <c r="K3129" s="1101"/>
      <c r="L3129" s="1101"/>
    </row>
    <row r="3130" spans="1:12" ht="13.5" customHeight="1">
      <c r="A3130" s="1231"/>
      <c r="B3130" s="1097" t="s">
        <v>2807</v>
      </c>
      <c r="C3130" s="1088" t="s">
        <v>5</v>
      </c>
      <c r="D3130" s="1088">
        <v>1</v>
      </c>
      <c r="E3130" s="1283"/>
      <c r="F3130" s="1101">
        <f t="shared" ref="F3130:F3133" si="213">D3130*E3130</f>
        <v>0</v>
      </c>
      <c r="G3130" s="1097"/>
      <c r="H3130" s="1106"/>
      <c r="I3130" s="1099"/>
      <c r="J3130" s="1100"/>
      <c r="K3130" s="1101"/>
      <c r="L3130" s="1101"/>
    </row>
    <row r="3131" spans="1:12" ht="13.5" customHeight="1">
      <c r="A3131" s="1231"/>
      <c r="B3131" s="1122" t="s">
        <v>2168</v>
      </c>
      <c r="C3131" s="1088" t="s">
        <v>5</v>
      </c>
      <c r="D3131" s="1088">
        <v>1</v>
      </c>
      <c r="E3131" s="1283"/>
      <c r="F3131" s="1101">
        <f t="shared" si="213"/>
        <v>0</v>
      </c>
      <c r="G3131" s="1097"/>
      <c r="H3131" s="1106"/>
      <c r="I3131" s="1099"/>
      <c r="J3131" s="1100"/>
      <c r="K3131" s="1101"/>
      <c r="L3131" s="1101"/>
    </row>
    <row r="3132" spans="1:12" ht="13.5" customHeight="1">
      <c r="A3132" s="1231"/>
      <c r="B3132" s="1122" t="s">
        <v>2169</v>
      </c>
      <c r="C3132" s="1088" t="s">
        <v>5</v>
      </c>
      <c r="D3132" s="1088">
        <v>1</v>
      </c>
      <c r="E3132" s="1283"/>
      <c r="F3132" s="1101">
        <f t="shared" si="213"/>
        <v>0</v>
      </c>
      <c r="G3132" s="1097"/>
      <c r="H3132" s="1106"/>
      <c r="I3132" s="1099"/>
      <c r="J3132" s="1100"/>
      <c r="K3132" s="1101"/>
      <c r="L3132" s="1101"/>
    </row>
    <row r="3133" spans="1:12" ht="13.5" customHeight="1">
      <c r="A3133" s="1231"/>
      <c r="B3133" s="1122" t="s">
        <v>2170</v>
      </c>
      <c r="C3133" s="1088" t="s">
        <v>5</v>
      </c>
      <c r="D3133" s="1088">
        <v>1</v>
      </c>
      <c r="E3133" s="1283"/>
      <c r="F3133" s="1101">
        <f t="shared" si="213"/>
        <v>0</v>
      </c>
      <c r="G3133" s="1097"/>
      <c r="H3133" s="1106"/>
      <c r="I3133" s="1099"/>
      <c r="J3133" s="1100"/>
      <c r="K3133" s="1101"/>
      <c r="L3133" s="1101"/>
    </row>
    <row r="3134" spans="1:12" ht="13.5" customHeight="1">
      <c r="A3134" s="1231"/>
      <c r="B3134" s="1137"/>
      <c r="C3134" s="1260"/>
      <c r="E3134" s="1283"/>
      <c r="F3134" s="1286"/>
      <c r="G3134" s="1097"/>
      <c r="H3134" s="1106"/>
      <c r="I3134" s="1099"/>
      <c r="J3134" s="1100"/>
      <c r="K3134" s="1101"/>
      <c r="L3134" s="1101"/>
    </row>
    <row r="3135" spans="1:12" ht="23">
      <c r="A3135" s="1137" t="s">
        <v>3141</v>
      </c>
      <c r="B3135" s="1137" t="s">
        <v>2809</v>
      </c>
      <c r="C3135" s="1258"/>
      <c r="D3135" s="1093"/>
      <c r="E3135" s="1283"/>
      <c r="F3135" s="1286"/>
      <c r="G3135" s="1097"/>
      <c r="H3135" s="1106"/>
      <c r="I3135" s="1099"/>
      <c r="J3135" s="1100"/>
      <c r="K3135" s="1101"/>
      <c r="L3135" s="1101"/>
    </row>
    <row r="3136" spans="1:12" ht="13.5" customHeight="1">
      <c r="B3136" s="1138" t="s">
        <v>2810</v>
      </c>
      <c r="C3136" s="1258" t="s">
        <v>5</v>
      </c>
      <c r="D3136" s="1093">
        <v>6</v>
      </c>
      <c r="E3136" s="1283"/>
      <c r="F3136" s="1101">
        <f>D3136*E3136</f>
        <v>0</v>
      </c>
      <c r="G3136" s="1097"/>
      <c r="H3136" s="1106"/>
      <c r="I3136" s="1099"/>
      <c r="J3136" s="1100"/>
      <c r="K3136" s="1101"/>
      <c r="L3136" s="1101"/>
    </row>
    <row r="3137" spans="1:12" ht="13.5" customHeight="1">
      <c r="B3137" s="1253"/>
      <c r="C3137" s="1258"/>
      <c r="D3137" s="1093"/>
      <c r="E3137" s="1283"/>
      <c r="F3137" s="1286"/>
      <c r="G3137" s="1097"/>
      <c r="H3137" s="1106"/>
      <c r="I3137" s="1099"/>
      <c r="J3137" s="1100"/>
      <c r="K3137" s="1101"/>
      <c r="L3137" s="1101"/>
    </row>
    <row r="3138" spans="1:12" ht="23">
      <c r="A3138" s="1137" t="s">
        <v>3142</v>
      </c>
      <c r="B3138" s="1137" t="s">
        <v>2812</v>
      </c>
      <c r="C3138" s="1258"/>
      <c r="D3138" s="1093"/>
      <c r="E3138" s="1283"/>
      <c r="F3138" s="1286"/>
      <c r="G3138" s="1097"/>
      <c r="H3138" s="1106"/>
      <c r="I3138" s="1099"/>
      <c r="J3138" s="1100"/>
      <c r="K3138" s="1101"/>
      <c r="L3138" s="1101"/>
    </row>
    <row r="3139" spans="1:12" ht="13.5" customHeight="1">
      <c r="B3139" s="1137" t="s">
        <v>2813</v>
      </c>
      <c r="C3139" s="1258"/>
      <c r="D3139" s="1093"/>
      <c r="E3139" s="1283"/>
      <c r="F3139" s="1286"/>
      <c r="G3139" s="1097"/>
      <c r="H3139" s="1106"/>
      <c r="I3139" s="1099"/>
      <c r="J3139" s="1100"/>
      <c r="K3139" s="1101"/>
      <c r="L3139" s="1101"/>
    </row>
    <row r="3140" spans="1:12" ht="13.5" customHeight="1">
      <c r="B3140" s="1138" t="s">
        <v>2810</v>
      </c>
      <c r="C3140" s="1258" t="s">
        <v>5</v>
      </c>
      <c r="D3140" s="1093">
        <v>2</v>
      </c>
      <c r="E3140" s="1283"/>
      <c r="F3140" s="1101">
        <f>D3140*E3140</f>
        <v>0</v>
      </c>
      <c r="G3140" s="1097"/>
      <c r="H3140" s="1106"/>
      <c r="I3140" s="1099"/>
      <c r="J3140" s="1100"/>
      <c r="K3140" s="1101"/>
      <c r="L3140" s="1101"/>
    </row>
    <row r="3141" spans="1:12" ht="13.5" customHeight="1">
      <c r="B3141" s="1253"/>
      <c r="C3141" s="1258"/>
      <c r="D3141" s="1093"/>
      <c r="E3141" s="1283"/>
      <c r="F3141" s="1286"/>
      <c r="G3141" s="1097"/>
      <c r="H3141" s="1106"/>
      <c r="I3141" s="1099"/>
      <c r="J3141" s="1100"/>
      <c r="K3141" s="1101"/>
      <c r="L3141" s="1101"/>
    </row>
    <row r="3142" spans="1:12" ht="23">
      <c r="A3142" s="1137" t="s">
        <v>3143</v>
      </c>
      <c r="B3142" s="1140" t="s">
        <v>2157</v>
      </c>
      <c r="C3142" s="1101"/>
      <c r="D3142" s="1101"/>
      <c r="E3142" s="1283"/>
      <c r="F3142" s="1286"/>
      <c r="G3142" s="1097"/>
      <c r="H3142" s="1106"/>
      <c r="I3142" s="1099"/>
      <c r="J3142" s="1100"/>
      <c r="K3142" s="1101"/>
      <c r="L3142" s="1101"/>
    </row>
    <row r="3143" spans="1:12" ht="13.5" customHeight="1">
      <c r="B3143" s="1138" t="s">
        <v>2144</v>
      </c>
      <c r="C3143" s="1123"/>
      <c r="D3143" s="1101"/>
      <c r="E3143" s="1283"/>
      <c r="F3143" s="1286"/>
      <c r="G3143" s="1097"/>
      <c r="H3143" s="1106"/>
      <c r="I3143" s="1099"/>
      <c r="J3143" s="1100"/>
      <c r="K3143" s="1101"/>
      <c r="L3143" s="1101"/>
    </row>
    <row r="3144" spans="1:12" ht="13.5" customHeight="1">
      <c r="B3144" s="1139" t="s">
        <v>2671</v>
      </c>
      <c r="C3144" s="1123" t="s">
        <v>5</v>
      </c>
      <c r="D3144" s="1100">
        <v>3</v>
      </c>
      <c r="E3144" s="1283"/>
      <c r="F3144" s="1101">
        <f>D3144*E3144</f>
        <v>0</v>
      </c>
      <c r="G3144" s="1097"/>
      <c r="H3144" s="1106"/>
      <c r="I3144" s="1099"/>
      <c r="J3144" s="1100"/>
      <c r="K3144" s="1101"/>
      <c r="L3144" s="1101"/>
    </row>
    <row r="3145" spans="1:12" ht="13.5" customHeight="1">
      <c r="B3145" s="1253"/>
      <c r="C3145" s="1258"/>
      <c r="D3145" s="1093"/>
      <c r="E3145" s="1283"/>
      <c r="F3145" s="1286"/>
      <c r="G3145" s="1097"/>
      <c r="H3145" s="1106"/>
      <c r="I3145" s="1099"/>
      <c r="J3145" s="1100"/>
      <c r="K3145" s="1101"/>
      <c r="L3145" s="1101"/>
    </row>
    <row r="3146" spans="1:12" ht="14.5">
      <c r="A3146" s="1137" t="s">
        <v>3144</v>
      </c>
      <c r="B3146" s="1140" t="s">
        <v>2816</v>
      </c>
      <c r="C3146" s="1258"/>
      <c r="D3146" s="1093"/>
      <c r="E3146" s="1283"/>
      <c r="F3146" s="1286"/>
      <c r="G3146" s="1097"/>
      <c r="H3146" s="1106"/>
      <c r="I3146" s="1099"/>
      <c r="J3146" s="1100"/>
      <c r="K3146" s="1101"/>
      <c r="L3146" s="1101"/>
    </row>
    <row r="3147" spans="1:12" ht="13.5" customHeight="1">
      <c r="B3147" s="1157" t="s">
        <v>2817</v>
      </c>
      <c r="C3147" s="1258" t="s">
        <v>5</v>
      </c>
      <c r="D3147" s="1093">
        <v>2</v>
      </c>
      <c r="E3147" s="1283"/>
      <c r="F3147" s="1101">
        <f>D3147*E3147</f>
        <v>0</v>
      </c>
      <c r="G3147" s="1097"/>
      <c r="H3147" s="1106"/>
      <c r="I3147" s="1099"/>
      <c r="J3147" s="1100"/>
      <c r="K3147" s="1101"/>
      <c r="L3147" s="1101"/>
    </row>
    <row r="3148" spans="1:12" ht="13.5" customHeight="1">
      <c r="B3148" s="1253"/>
      <c r="C3148" s="1258"/>
      <c r="D3148" s="1093"/>
      <c r="E3148" s="1283"/>
      <c r="F3148" s="1286"/>
      <c r="G3148" s="1097"/>
      <c r="H3148" s="1106"/>
      <c r="I3148" s="1099"/>
      <c r="J3148" s="1100"/>
      <c r="K3148" s="1101"/>
      <c r="L3148" s="1101"/>
    </row>
    <row r="3149" spans="1:12" ht="37.5">
      <c r="A3149" s="1137" t="s">
        <v>3145</v>
      </c>
      <c r="B3149" s="1292" t="s">
        <v>2190</v>
      </c>
      <c r="C3149" s="1258"/>
      <c r="D3149" s="1093"/>
      <c r="E3149" s="1283"/>
      <c r="F3149" s="1286"/>
      <c r="G3149" s="1097"/>
      <c r="H3149" s="1106"/>
      <c r="I3149" s="1099"/>
      <c r="J3149" s="1100"/>
      <c r="K3149" s="1101"/>
      <c r="L3149" s="1101"/>
    </row>
    <row r="3150" spans="1:12" ht="13.5" customHeight="1">
      <c r="B3150" s="1138" t="s">
        <v>2191</v>
      </c>
      <c r="C3150" s="1258" t="s">
        <v>5</v>
      </c>
      <c r="D3150" s="1093">
        <v>3</v>
      </c>
      <c r="E3150" s="1283"/>
      <c r="F3150" s="1101">
        <f>D3150*E3150</f>
        <v>0</v>
      </c>
      <c r="G3150" s="1097"/>
      <c r="H3150" s="1106"/>
      <c r="I3150" s="1099"/>
      <c r="J3150" s="1100"/>
      <c r="K3150" s="1101"/>
      <c r="L3150" s="1101"/>
    </row>
    <row r="3151" spans="1:12" ht="13.5" customHeight="1">
      <c r="B3151" s="1253"/>
      <c r="C3151" s="1258"/>
      <c r="D3151" s="1093"/>
      <c r="E3151" s="1283"/>
      <c r="F3151" s="1286"/>
      <c r="G3151" s="1097"/>
      <c r="H3151" s="1106"/>
      <c r="I3151" s="1099"/>
      <c r="J3151" s="1100"/>
      <c r="K3151" s="1101"/>
      <c r="L3151" s="1101"/>
    </row>
    <row r="3152" spans="1:12" ht="23">
      <c r="A3152" s="1137" t="s">
        <v>3146</v>
      </c>
      <c r="B3152" s="1253" t="s">
        <v>2193</v>
      </c>
      <c r="C3152" s="1258"/>
      <c r="D3152" s="1093"/>
      <c r="E3152" s="1283"/>
      <c r="F3152" s="1286"/>
      <c r="G3152" s="1097"/>
      <c r="H3152" s="1106"/>
      <c r="I3152" s="1099"/>
      <c r="J3152" s="1100"/>
      <c r="K3152" s="1101"/>
      <c r="L3152" s="1101"/>
    </row>
    <row r="3153" spans="1:12" ht="13.5" customHeight="1">
      <c r="B3153" s="1138" t="s">
        <v>2820</v>
      </c>
      <c r="C3153" s="1258" t="s">
        <v>5</v>
      </c>
      <c r="D3153" s="1093">
        <v>3</v>
      </c>
      <c r="E3153" s="1283"/>
      <c r="F3153" s="1101">
        <f>D3153*E3153</f>
        <v>0</v>
      </c>
      <c r="G3153" s="1097"/>
      <c r="H3153" s="1106"/>
      <c r="I3153" s="1099"/>
      <c r="J3153" s="1100"/>
      <c r="K3153" s="1101"/>
      <c r="L3153" s="1101"/>
    </row>
    <row r="3154" spans="1:12" ht="13.5" customHeight="1">
      <c r="A3154" s="1231"/>
      <c r="B3154" s="1137"/>
      <c r="C3154" s="1260"/>
      <c r="E3154" s="1283"/>
      <c r="F3154" s="1286"/>
      <c r="G3154" s="1097"/>
      <c r="H3154" s="1106"/>
      <c r="I3154" s="1099"/>
      <c r="J3154" s="1100"/>
      <c r="K3154" s="1101"/>
      <c r="L3154" s="1101"/>
    </row>
    <row r="3155" spans="1:12" ht="172.5">
      <c r="A3155" s="1137" t="s">
        <v>3147</v>
      </c>
      <c r="B3155" s="1137" t="s">
        <v>2822</v>
      </c>
      <c r="C3155" s="1099"/>
      <c r="D3155" s="1100"/>
      <c r="E3155" s="1101"/>
      <c r="F3155" s="1101"/>
    </row>
    <row r="3156" spans="1:12">
      <c r="A3156" s="1097"/>
      <c r="B3156" s="1137" t="s">
        <v>2823</v>
      </c>
      <c r="C3156" s="1099" t="s">
        <v>1579</v>
      </c>
      <c r="D3156" s="1100">
        <v>12</v>
      </c>
      <c r="E3156" s="1101"/>
      <c r="F3156" s="1101">
        <f>D3156*E3156</f>
        <v>0</v>
      </c>
    </row>
    <row r="3157" spans="1:12">
      <c r="A3157" s="1097"/>
      <c r="B3157" s="1137" t="s">
        <v>2824</v>
      </c>
      <c r="C3157" s="1099" t="s">
        <v>1579</v>
      </c>
      <c r="D3157" s="1100">
        <v>96</v>
      </c>
      <c r="E3157" s="1101"/>
      <c r="F3157" s="1101">
        <f>D3157*E3157</f>
        <v>0</v>
      </c>
    </row>
    <row r="3158" spans="1:12" ht="13.5" customHeight="1">
      <c r="A3158" s="1097"/>
      <c r="B3158" s="1112"/>
      <c r="C3158" s="1099"/>
      <c r="D3158" s="1100"/>
      <c r="E3158" s="1101"/>
      <c r="F3158" s="1101"/>
    </row>
    <row r="3159" spans="1:12" ht="131.25" customHeight="1">
      <c r="A3159" s="1137" t="s">
        <v>3148</v>
      </c>
      <c r="B3159" s="1137" t="s">
        <v>2826</v>
      </c>
      <c r="C3159" s="1126"/>
      <c r="D3159" s="1100"/>
      <c r="E3159" s="1101"/>
      <c r="F3159" s="1101"/>
    </row>
    <row r="3160" spans="1:12" ht="13.5" customHeight="1">
      <c r="A3160" s="1097"/>
      <c r="B3160" s="1157" t="s">
        <v>2671</v>
      </c>
      <c r="C3160" s="1293" t="s">
        <v>1579</v>
      </c>
      <c r="D3160" s="1100">
        <v>12</v>
      </c>
      <c r="E3160" s="1101"/>
      <c r="F3160" s="1101">
        <f t="shared" ref="F3160:F3161" si="214">D3160*E3160</f>
        <v>0</v>
      </c>
    </row>
    <row r="3161" spans="1:12" ht="13.5" customHeight="1">
      <c r="A3161" s="1097"/>
      <c r="B3161" s="1157" t="s">
        <v>2147</v>
      </c>
      <c r="C3161" s="1293" t="s">
        <v>1579</v>
      </c>
      <c r="D3161" s="1100">
        <v>96</v>
      </c>
      <c r="E3161" s="1101"/>
      <c r="F3161" s="1101">
        <f t="shared" si="214"/>
        <v>0</v>
      </c>
    </row>
    <row r="3162" spans="1:12" ht="13.5" customHeight="1">
      <c r="A3162" s="1097"/>
      <c r="B3162" s="1112"/>
      <c r="C3162" s="1099"/>
      <c r="D3162" s="1100"/>
      <c r="E3162" s="1101"/>
      <c r="F3162" s="1101"/>
    </row>
    <row r="3163" spans="1:12" ht="24.75" customHeight="1">
      <c r="A3163" s="1097" t="s">
        <v>3149</v>
      </c>
      <c r="B3163" s="1137" t="s">
        <v>2188</v>
      </c>
      <c r="C3163" s="1100"/>
      <c r="D3163" s="1294"/>
      <c r="E3163" s="1101"/>
      <c r="F3163" s="1101"/>
    </row>
    <row r="3164" spans="1:12">
      <c r="A3164" s="1097"/>
      <c r="B3164" s="1137"/>
      <c r="C3164" s="1100" t="s">
        <v>7</v>
      </c>
      <c r="D3164" s="1294">
        <v>30</v>
      </c>
      <c r="E3164" s="1101"/>
      <c r="F3164" s="1101">
        <f>D3164*E3164</f>
        <v>0</v>
      </c>
    </row>
    <row r="3165" spans="1:12">
      <c r="A3165" s="1132"/>
      <c r="B3165" s="1104"/>
      <c r="C3165" s="1099"/>
      <c r="D3165" s="1100"/>
      <c r="E3165" s="1130"/>
      <c r="F3165" s="1101"/>
    </row>
    <row r="3166" spans="1:12" ht="34.5">
      <c r="A3166" s="1097" t="s">
        <v>3150</v>
      </c>
      <c r="B3166" s="1137" t="s">
        <v>2196</v>
      </c>
      <c r="C3166" s="1164"/>
      <c r="D3166" s="1164"/>
      <c r="E3166" s="1101"/>
      <c r="F3166" s="1101"/>
    </row>
    <row r="3167" spans="1:12">
      <c r="A3167" s="1165"/>
      <c r="B3167" s="1302"/>
      <c r="C3167" s="1088" t="s">
        <v>2155</v>
      </c>
      <c r="D3167" s="1088">
        <v>1</v>
      </c>
      <c r="E3167" s="1101"/>
      <c r="F3167" s="1101">
        <f>D3167*E3167</f>
        <v>0</v>
      </c>
    </row>
    <row r="3168" spans="1:12">
      <c r="A3168" s="1097"/>
      <c r="B3168" s="1137"/>
      <c r="C3168" s="1164"/>
      <c r="D3168" s="1164"/>
      <c r="E3168" s="1101"/>
      <c r="F3168" s="1101"/>
    </row>
    <row r="3169" spans="1:12" ht="23">
      <c r="A3169" s="1097" t="s">
        <v>3151</v>
      </c>
      <c r="B3169" s="1303" t="s">
        <v>2218</v>
      </c>
      <c r="C3169" s="1187"/>
      <c r="D3169" s="1188"/>
      <c r="E3169" s="1101"/>
      <c r="F3169" s="1101"/>
      <c r="J3169" s="1140"/>
      <c r="L3169" s="1189"/>
    </row>
    <row r="3170" spans="1:12" ht="14.5">
      <c r="A3170" s="1190"/>
      <c r="B3170" s="1304"/>
      <c r="C3170" s="1187" t="s">
        <v>183</v>
      </c>
      <c r="D3170" s="1188">
        <v>1</v>
      </c>
      <c r="E3170" s="1101"/>
      <c r="F3170" s="1101">
        <f>D3170*E3170</f>
        <v>0</v>
      </c>
      <c r="J3170" s="1140"/>
      <c r="L3170" s="1189"/>
    </row>
    <row r="3171" spans="1:12" ht="14.5">
      <c r="A3171" s="1190"/>
      <c r="B3171" s="1304"/>
      <c r="C3171" s="1187"/>
      <c r="D3171" s="1188"/>
      <c r="E3171" s="1101"/>
      <c r="F3171" s="1101"/>
      <c r="J3171" s="1140"/>
      <c r="L3171" s="1189"/>
    </row>
    <row r="3172" spans="1:12" ht="14.5">
      <c r="A3172" s="1190"/>
      <c r="B3172" s="1304"/>
      <c r="C3172" s="1187"/>
      <c r="D3172" s="1188"/>
      <c r="E3172" s="1101"/>
      <c r="F3172" s="1101"/>
      <c r="J3172" s="1140"/>
      <c r="L3172" s="1189"/>
    </row>
    <row r="3173" spans="1:12" ht="46">
      <c r="A3173" s="1097" t="s">
        <v>3152</v>
      </c>
      <c r="B3173" s="1137" t="s">
        <v>2223</v>
      </c>
      <c r="D3173" s="1130"/>
      <c r="E3173" s="1101"/>
      <c r="F3173" s="1101"/>
      <c r="J3173" s="1192"/>
      <c r="L3173" s="1193"/>
    </row>
    <row r="3174" spans="1:12">
      <c r="A3174" s="1077"/>
      <c r="B3174" s="1305"/>
      <c r="C3174" s="1088" t="s">
        <v>2155</v>
      </c>
      <c r="D3174" s="1088">
        <v>1</v>
      </c>
      <c r="E3174" s="1101"/>
      <c r="F3174" s="1101">
        <f>D3174*E3174</f>
        <v>0</v>
      </c>
      <c r="J3174" s="1192"/>
      <c r="L3174" s="1193"/>
    </row>
    <row r="3175" spans="1:12" ht="12.5">
      <c r="A3175" s="1195"/>
      <c r="B3175" s="1306"/>
      <c r="C3175" s="1185"/>
      <c r="D3175" s="1185"/>
      <c r="E3175" s="1101"/>
      <c r="F3175" s="1101"/>
      <c r="J3175" s="1197"/>
      <c r="L3175" s="1193"/>
    </row>
    <row r="3176" spans="1:12" ht="70.5" customHeight="1">
      <c r="A3176" s="1097" t="s">
        <v>3153</v>
      </c>
      <c r="B3176" s="1137" t="s">
        <v>2225</v>
      </c>
      <c r="C3176" s="1198"/>
      <c r="D3176" s="1198"/>
      <c r="E3176" s="1101"/>
      <c r="F3176" s="1101"/>
      <c r="J3176" s="1197"/>
      <c r="L3176" s="1193"/>
    </row>
    <row r="3177" spans="1:12">
      <c r="A3177" s="1077"/>
      <c r="B3177" s="1194"/>
      <c r="C3177" s="1088" t="s">
        <v>2155</v>
      </c>
      <c r="D3177" s="1088">
        <v>1</v>
      </c>
      <c r="E3177" s="1101"/>
      <c r="F3177" s="1101">
        <f>D3177*E3177</f>
        <v>0</v>
      </c>
      <c r="J3177" s="1192"/>
      <c r="L3177" s="1193"/>
    </row>
    <row r="3178" spans="1:12" ht="13.5" customHeight="1">
      <c r="A3178" s="1132"/>
      <c r="B3178" s="1295"/>
      <c r="C3178" s="1099"/>
      <c r="D3178" s="1100"/>
      <c r="E3178" s="1101"/>
      <c r="F3178" s="1101"/>
    </row>
    <row r="3179" spans="1:12" ht="13.5" customHeight="1">
      <c r="A3179" s="1287" t="s">
        <v>3134</v>
      </c>
      <c r="B3179" s="1200" t="s">
        <v>2832</v>
      </c>
      <c r="C3179" s="1296"/>
      <c r="D3179" s="1297"/>
      <c r="E3179" s="1202"/>
      <c r="F3179" s="1203">
        <f>SUM(F3098:F3178)</f>
        <v>0</v>
      </c>
    </row>
    <row r="3180" spans="1:12" ht="13.5" customHeight="1">
      <c r="A3180" s="1132"/>
      <c r="B3180" s="1295"/>
      <c r="C3180" s="1099"/>
      <c r="D3180" s="1100"/>
      <c r="E3180" s="1101"/>
      <c r="F3180" s="1101"/>
    </row>
    <row r="3181" spans="1:12" ht="13.5" customHeight="1" thickBot="1">
      <c r="A3181" s="1132"/>
      <c r="B3181" s="1295"/>
      <c r="C3181" s="1099"/>
      <c r="D3181" s="1100"/>
      <c r="E3181" s="1101"/>
      <c r="F3181" s="1101"/>
    </row>
    <row r="3182" spans="1:12" ht="23.5" thickBot="1">
      <c r="A3182" s="1298" t="s">
        <v>360</v>
      </c>
      <c r="B3182" s="1239" t="s">
        <v>3154</v>
      </c>
      <c r="C3182" s="1240"/>
      <c r="D3182" s="1240"/>
      <c r="E3182" s="1241"/>
      <c r="F3182" s="1365">
        <f>F2985+F3092+F3179</f>
        <v>0</v>
      </c>
    </row>
    <row r="3183" spans="1:12">
      <c r="A3183" s="1151"/>
      <c r="B3183" s="1219"/>
      <c r="C3183" s="1172"/>
      <c r="D3183" s="1221"/>
      <c r="E3183" s="1101"/>
      <c r="F3183" s="1101"/>
      <c r="J3183" s="1197"/>
      <c r="L3183" s="1193"/>
    </row>
    <row r="3184" spans="1:12">
      <c r="A3184" s="1151"/>
      <c r="B3184" s="1219"/>
      <c r="C3184" s="1172"/>
      <c r="D3184" s="1221"/>
      <c r="E3184" s="1101"/>
      <c r="F3184" s="1101"/>
      <c r="J3184" s="1197"/>
      <c r="L3184" s="1193"/>
    </row>
    <row r="3185" spans="1:6">
      <c r="A3185" s="1089" t="s">
        <v>369</v>
      </c>
      <c r="B3185" s="1081" t="s">
        <v>3155</v>
      </c>
      <c r="C3185" s="1082"/>
      <c r="D3185" s="1082"/>
      <c r="E3185" s="1088"/>
      <c r="F3185" s="1088"/>
    </row>
    <row r="3186" spans="1:6">
      <c r="A3186" s="1080"/>
      <c r="B3186" s="1081"/>
      <c r="C3186" s="1082"/>
      <c r="D3186" s="1082"/>
      <c r="E3186" s="1088"/>
      <c r="F3186" s="1088"/>
    </row>
    <row r="3187" spans="1:6" ht="12.5">
      <c r="A3187" s="1090" t="s">
        <v>3156</v>
      </c>
      <c r="B3187" s="1091" t="s">
        <v>2656</v>
      </c>
      <c r="C3187" s="1092"/>
      <c r="D3187" s="1093"/>
      <c r="E3187" s="1094"/>
      <c r="F3187" s="1095"/>
    </row>
    <row r="3188" spans="1:6" ht="14.5">
      <c r="A3188" s="1090"/>
      <c r="B3188" s="1096"/>
      <c r="C3188" s="1092"/>
      <c r="D3188" s="1093"/>
      <c r="E3188" s="1094"/>
      <c r="F3188" s="1095"/>
    </row>
    <row r="3189" spans="1:6" ht="46">
      <c r="A3189" s="1097" t="s">
        <v>3157</v>
      </c>
      <c r="B3189" s="1259" t="s">
        <v>2658</v>
      </c>
      <c r="C3189" s="1260"/>
      <c r="E3189" s="1261"/>
      <c r="F3189" s="1262"/>
    </row>
    <row r="3190" spans="1:6" ht="15.5">
      <c r="A3190" s="1097"/>
      <c r="B3190" s="1259" t="s">
        <v>2659</v>
      </c>
      <c r="C3190" s="1260"/>
      <c r="E3190" s="1261"/>
      <c r="F3190" s="1262"/>
    </row>
    <row r="3191" spans="1:6" ht="15.5">
      <c r="A3191" s="1097"/>
      <c r="B3191" s="1259" t="s">
        <v>2660</v>
      </c>
      <c r="C3191" s="1260"/>
      <c r="E3191" s="1261"/>
      <c r="F3191" s="1262"/>
    </row>
    <row r="3192" spans="1:6" ht="14.5">
      <c r="A3192" s="1097"/>
      <c r="B3192" s="1263"/>
      <c r="C3192" s="1264" t="s">
        <v>183</v>
      </c>
      <c r="D3192" s="1088">
        <v>1</v>
      </c>
      <c r="E3192" s="1261"/>
      <c r="F3192" s="1101">
        <f>D3192*E3192</f>
        <v>0</v>
      </c>
    </row>
    <row r="3193" spans="1:6" ht="13.5" customHeight="1">
      <c r="A3193" s="1097"/>
      <c r="B3193" s="1103"/>
      <c r="C3193" s="1099"/>
      <c r="D3193" s="1100"/>
      <c r="E3193" s="1101"/>
      <c r="F3193" s="1102"/>
    </row>
    <row r="3194" spans="1:6" ht="13.5" customHeight="1">
      <c r="A3194" s="1097" t="s">
        <v>3158</v>
      </c>
      <c r="B3194" s="1259" t="s">
        <v>2662</v>
      </c>
      <c r="C3194" s="1264" t="s">
        <v>183</v>
      </c>
      <c r="D3194" s="1088">
        <v>1</v>
      </c>
      <c r="E3194" s="1261"/>
      <c r="F3194" s="1101">
        <f>D3194*E3194</f>
        <v>0</v>
      </c>
    </row>
    <row r="3195" spans="1:6" ht="13.5" customHeight="1">
      <c r="A3195" s="1097"/>
      <c r="B3195" s="1265"/>
      <c r="C3195" s="1266"/>
      <c r="E3195" s="1261"/>
      <c r="F3195" s="1267"/>
    </row>
    <row r="3196" spans="1:6" s="1262" customFormat="1" ht="23">
      <c r="A3196" s="1097" t="s">
        <v>3159</v>
      </c>
      <c r="B3196" s="1259" t="s">
        <v>2664</v>
      </c>
      <c r="C3196" s="1266"/>
      <c r="D3196" s="1088"/>
      <c r="E3196" s="1261"/>
      <c r="F3196" s="1267"/>
    </row>
    <row r="3197" spans="1:6" s="1262" customFormat="1" ht="14.5">
      <c r="A3197" s="1097"/>
      <c r="B3197" s="1265" t="s">
        <v>2665</v>
      </c>
      <c r="C3197" s="1266" t="s">
        <v>5</v>
      </c>
      <c r="D3197" s="1088">
        <v>1</v>
      </c>
      <c r="E3197" s="1261"/>
      <c r="F3197" s="1101">
        <f>D3197*E3197</f>
        <v>0</v>
      </c>
    </row>
    <row r="3198" spans="1:6" ht="13.5" customHeight="1">
      <c r="A3198" s="1097"/>
      <c r="B3198" s="1104"/>
      <c r="C3198" s="1099"/>
      <c r="D3198" s="1100"/>
      <c r="E3198" s="1101"/>
      <c r="F3198" s="1102"/>
    </row>
    <row r="3199" spans="1:6" s="1262" customFormat="1" ht="14.5">
      <c r="A3199" s="1097" t="s">
        <v>3160</v>
      </c>
      <c r="B3199" s="1268" t="s">
        <v>2667</v>
      </c>
      <c r="C3199" s="1266"/>
      <c r="D3199" s="1088"/>
      <c r="E3199" s="1261"/>
      <c r="F3199" s="1267"/>
    </row>
    <row r="3200" spans="1:6" s="1262" customFormat="1" ht="14.5">
      <c r="A3200" s="1097"/>
      <c r="B3200" s="1265" t="s">
        <v>2668</v>
      </c>
      <c r="C3200" s="1266" t="s">
        <v>1579</v>
      </c>
      <c r="D3200" s="1088">
        <v>18</v>
      </c>
      <c r="E3200" s="1261"/>
      <c r="F3200" s="1101">
        <f>D3200*E3200</f>
        <v>0</v>
      </c>
    </row>
    <row r="3201" spans="1:6" ht="12.5">
      <c r="A3201" s="1097"/>
      <c r="B3201" s="1104"/>
      <c r="C3201" s="1099"/>
      <c r="D3201" s="1100"/>
      <c r="E3201" s="1101"/>
      <c r="F3201" s="1102"/>
    </row>
    <row r="3202" spans="1:6" s="1262" customFormat="1" ht="29">
      <c r="A3202" s="1097" t="s">
        <v>3161</v>
      </c>
      <c r="B3202" s="1269" t="s">
        <v>2670</v>
      </c>
      <c r="C3202" s="1264"/>
      <c r="D3202" s="1088"/>
      <c r="E3202" s="1261"/>
      <c r="F3202" s="1267"/>
    </row>
    <row r="3203" spans="1:6" s="1262" customFormat="1" ht="14.5">
      <c r="A3203" s="1097"/>
      <c r="B3203" s="1186" t="s">
        <v>2671</v>
      </c>
      <c r="C3203" s="1266" t="s">
        <v>5</v>
      </c>
      <c r="D3203" s="1088">
        <v>5</v>
      </c>
      <c r="E3203" s="1261"/>
      <c r="F3203" s="1101">
        <f>D3203*E3203</f>
        <v>0</v>
      </c>
    </row>
    <row r="3204" spans="1:6" s="1262" customFormat="1" ht="14.5">
      <c r="A3204" s="1097"/>
      <c r="B3204" s="1269"/>
      <c r="C3204" s="1270"/>
      <c r="D3204" s="1088"/>
      <c r="E3204" s="1261"/>
      <c r="F3204" s="1267"/>
    </row>
    <row r="3205" spans="1:6" s="1262" customFormat="1" ht="23">
      <c r="A3205" s="1097" t="s">
        <v>3162</v>
      </c>
      <c r="B3205" s="1269" t="s">
        <v>2673</v>
      </c>
      <c r="C3205" s="1270" t="s">
        <v>7</v>
      </c>
      <c r="D3205" s="1088">
        <v>25</v>
      </c>
      <c r="E3205" s="1261"/>
      <c r="F3205" s="1101">
        <f>D3205*E3205</f>
        <v>0</v>
      </c>
    </row>
    <row r="3206" spans="1:6" s="1262" customFormat="1" ht="14.5">
      <c r="A3206" s="1097"/>
      <c r="B3206" s="1269"/>
      <c r="C3206" s="1271"/>
      <c r="D3206" s="1088"/>
      <c r="E3206" s="1261"/>
      <c r="F3206" s="1267"/>
    </row>
    <row r="3207" spans="1:6" s="1262" customFormat="1" ht="34.5">
      <c r="A3207" s="1097" t="s">
        <v>3163</v>
      </c>
      <c r="B3207" s="1269" t="s">
        <v>2675</v>
      </c>
      <c r="C3207" s="1187" t="s">
        <v>183</v>
      </c>
      <c r="D3207" s="1088">
        <v>1</v>
      </c>
      <c r="E3207" s="1261"/>
      <c r="F3207" s="1101">
        <f>D3207*E3207</f>
        <v>0</v>
      </c>
    </row>
    <row r="3208" spans="1:6" s="1262" customFormat="1" ht="14.5">
      <c r="A3208" s="1097"/>
      <c r="B3208" s="1269"/>
      <c r="C3208" s="1270"/>
      <c r="D3208" s="1088"/>
      <c r="E3208" s="1261"/>
      <c r="F3208" s="1267"/>
    </row>
    <row r="3209" spans="1:6" s="1262" customFormat="1" ht="57.5">
      <c r="A3209" s="1097" t="s">
        <v>3164</v>
      </c>
      <c r="B3209" s="1269" t="s">
        <v>2677</v>
      </c>
      <c r="C3209" s="1187" t="s">
        <v>183</v>
      </c>
      <c r="D3209" s="1088">
        <v>1</v>
      </c>
      <c r="E3209" s="1261"/>
      <c r="F3209" s="1101">
        <f>D3209*E3209</f>
        <v>0</v>
      </c>
    </row>
    <row r="3210" spans="1:6" s="1262" customFormat="1" ht="14.5">
      <c r="A3210" s="1097"/>
      <c r="B3210" s="1269"/>
      <c r="C3210" s="1270"/>
      <c r="D3210" s="1088"/>
      <c r="E3210" s="1261"/>
      <c r="F3210" s="1267"/>
    </row>
    <row r="3211" spans="1:6" s="1262" customFormat="1" ht="34.5">
      <c r="A3211" s="1097" t="s">
        <v>3165</v>
      </c>
      <c r="B3211" s="1269" t="s">
        <v>2679</v>
      </c>
      <c r="C3211" s="1187" t="s">
        <v>183</v>
      </c>
      <c r="D3211" s="1088">
        <v>1</v>
      </c>
      <c r="E3211" s="1261"/>
      <c r="F3211" s="1101">
        <f>D3211*E3211</f>
        <v>0</v>
      </c>
    </row>
    <row r="3212" spans="1:6" s="1262" customFormat="1" ht="14.5">
      <c r="A3212" s="1097"/>
      <c r="B3212" s="1269"/>
      <c r="C3212" s="1270"/>
      <c r="D3212" s="1088"/>
      <c r="E3212" s="1261"/>
      <c r="F3212" s="1267"/>
    </row>
    <row r="3213" spans="1:6" s="1262" customFormat="1" ht="46">
      <c r="A3213" s="1097" t="s">
        <v>3166</v>
      </c>
      <c r="B3213" s="1269" t="s">
        <v>2681</v>
      </c>
      <c r="C3213" s="1270"/>
      <c r="D3213" s="1088"/>
      <c r="E3213" s="1261"/>
      <c r="F3213" s="1267"/>
    </row>
    <row r="3214" spans="1:6" s="1262" customFormat="1" ht="14.5">
      <c r="A3214" s="1097"/>
      <c r="B3214" s="1272" t="s">
        <v>2682</v>
      </c>
      <c r="C3214" s="1270" t="s">
        <v>2174</v>
      </c>
      <c r="D3214" s="1088">
        <v>2</v>
      </c>
      <c r="E3214" s="1261"/>
      <c r="F3214" s="1101">
        <f t="shared" ref="F3214:F3215" si="215">D3214*E3214</f>
        <v>0</v>
      </c>
    </row>
    <row r="3215" spans="1:6" s="1262" customFormat="1" ht="14.5">
      <c r="A3215" s="1097"/>
      <c r="B3215" s="1272" t="s">
        <v>2683</v>
      </c>
      <c r="C3215" s="1270" t="s">
        <v>2174</v>
      </c>
      <c r="D3215" s="1088">
        <v>1.5</v>
      </c>
      <c r="E3215" s="1261"/>
      <c r="F3215" s="1101">
        <f t="shared" si="215"/>
        <v>0</v>
      </c>
    </row>
    <row r="3216" spans="1:6" s="1262" customFormat="1" ht="14.5">
      <c r="A3216" s="1097"/>
      <c r="B3216" s="1273"/>
      <c r="C3216" s="1264"/>
      <c r="D3216" s="1088"/>
      <c r="E3216" s="1261"/>
      <c r="F3216" s="1267"/>
    </row>
    <row r="3217" spans="1:6" s="1262" customFormat="1" ht="23">
      <c r="A3217" s="1097" t="s">
        <v>3167</v>
      </c>
      <c r="B3217" s="1269" t="s">
        <v>2685</v>
      </c>
      <c r="C3217" s="1187" t="s">
        <v>183</v>
      </c>
      <c r="D3217" s="1088">
        <v>1</v>
      </c>
      <c r="E3217" s="1261"/>
      <c r="F3217" s="1101">
        <f>D3217*E3217</f>
        <v>0</v>
      </c>
    </row>
    <row r="3218" spans="1:6" s="1262" customFormat="1" ht="14.5">
      <c r="A3218" s="1097"/>
      <c r="B3218" s="1269"/>
      <c r="C3218" s="1271"/>
      <c r="D3218" s="1088"/>
      <c r="E3218" s="1261"/>
      <c r="F3218" s="1267"/>
    </row>
    <row r="3219" spans="1:6" s="1262" customFormat="1" ht="23">
      <c r="A3219" s="1097" t="s">
        <v>3168</v>
      </c>
      <c r="B3219" s="1269" t="s">
        <v>2687</v>
      </c>
      <c r="C3219" s="1187" t="s">
        <v>183</v>
      </c>
      <c r="D3219" s="1088">
        <v>1</v>
      </c>
      <c r="E3219" s="1261"/>
      <c r="F3219" s="1101">
        <f>D3219*E3219</f>
        <v>0</v>
      </c>
    </row>
    <row r="3220" spans="1:6" s="1262" customFormat="1" ht="14.5">
      <c r="A3220" s="1097"/>
      <c r="B3220" s="1273"/>
      <c r="C3220" s="1264"/>
      <c r="D3220" s="1088"/>
      <c r="E3220" s="1261"/>
      <c r="F3220" s="1267"/>
    </row>
    <row r="3221" spans="1:6" s="1262" customFormat="1" ht="46">
      <c r="A3221" s="1097" t="s">
        <v>3169</v>
      </c>
      <c r="B3221" s="1269" t="s">
        <v>2689</v>
      </c>
      <c r="C3221" s="1187" t="s">
        <v>183</v>
      </c>
      <c r="D3221" s="1088">
        <v>1</v>
      </c>
      <c r="E3221" s="1261"/>
      <c r="F3221" s="1101">
        <f>D3221*E3221</f>
        <v>0</v>
      </c>
    </row>
    <row r="3222" spans="1:6" ht="13.5" customHeight="1">
      <c r="A3222" s="1097"/>
      <c r="B3222" s="1104"/>
      <c r="C3222" s="1099"/>
      <c r="D3222" s="1100"/>
      <c r="E3222" s="1101"/>
      <c r="F3222" s="1102"/>
    </row>
    <row r="3223" spans="1:6" s="1279" customFormat="1" ht="18" customHeight="1">
      <c r="A3223" s="1274" t="s">
        <v>3156</v>
      </c>
      <c r="B3223" s="1275" t="s">
        <v>2690</v>
      </c>
      <c r="C3223" s="1276"/>
      <c r="D3223" s="1276"/>
      <c r="E3223" s="1277"/>
      <c r="F3223" s="1278">
        <f>SUM(F3192:F3222)</f>
        <v>0</v>
      </c>
    </row>
    <row r="3224" spans="1:6" ht="13.5" customHeight="1">
      <c r="A3224" s="1097"/>
      <c r="B3224" s="1104"/>
      <c r="C3224" s="1099"/>
      <c r="D3224" s="1100"/>
      <c r="E3224" s="1101"/>
      <c r="F3224" s="1102"/>
    </row>
    <row r="3225" spans="1:6" ht="12.5">
      <c r="A3225" s="1090" t="s">
        <v>3170</v>
      </c>
      <c r="B3225" s="1091" t="s">
        <v>2692</v>
      </c>
      <c r="C3225" s="1092"/>
      <c r="D3225" s="1093"/>
      <c r="E3225" s="1094"/>
      <c r="F3225" s="1095"/>
    </row>
    <row r="3226" spans="1:6" ht="13.5" customHeight="1">
      <c r="A3226" s="1097"/>
      <c r="B3226" s="1104"/>
      <c r="C3226" s="1099"/>
      <c r="D3226" s="1100"/>
      <c r="E3226" s="1101"/>
      <c r="F3226" s="1102"/>
    </row>
    <row r="3227" spans="1:6" ht="13.5" customHeight="1">
      <c r="A3227" s="1097" t="s">
        <v>3171</v>
      </c>
      <c r="B3227" s="1253" t="s">
        <v>2694</v>
      </c>
      <c r="C3227" s="1260"/>
      <c r="E3227" s="1101"/>
      <c r="F3227" s="1102"/>
    </row>
    <row r="3228" spans="1:6" ht="13.5" customHeight="1">
      <c r="A3228" s="1097"/>
      <c r="B3228" s="1253" t="s">
        <v>2695</v>
      </c>
      <c r="C3228" s="1260"/>
      <c r="E3228" s="1101"/>
      <c r="F3228" s="1102"/>
    </row>
    <row r="3229" spans="1:6" ht="13.5" customHeight="1">
      <c r="A3229" s="1097"/>
      <c r="B3229" s="1253" t="s">
        <v>2696</v>
      </c>
      <c r="C3229" s="1260"/>
      <c r="E3229" s="1101"/>
      <c r="F3229" s="1102"/>
    </row>
    <row r="3230" spans="1:6" ht="13.5" customHeight="1">
      <c r="A3230" s="1097"/>
      <c r="B3230" s="1253" t="s">
        <v>2697</v>
      </c>
      <c r="C3230" s="1260"/>
      <c r="E3230" s="1101"/>
      <c r="F3230" s="1102"/>
    </row>
    <row r="3231" spans="1:6" ht="13.5" customHeight="1">
      <c r="A3231" s="1097"/>
      <c r="B3231" s="1253" t="s">
        <v>2698</v>
      </c>
      <c r="C3231" s="1260"/>
      <c r="E3231" s="1101"/>
      <c r="F3231" s="1102"/>
    </row>
    <row r="3232" spans="1:6" ht="13.5" customHeight="1">
      <c r="A3232" s="1097"/>
      <c r="B3232" s="1253" t="s">
        <v>2699</v>
      </c>
      <c r="C3232" s="1260"/>
      <c r="E3232" s="1101"/>
      <c r="F3232" s="1102"/>
    </row>
    <row r="3233" spans="1:6" ht="13.5" customHeight="1">
      <c r="A3233" s="1097"/>
      <c r="B3233" s="1253" t="s">
        <v>2700</v>
      </c>
      <c r="C3233" s="1260"/>
      <c r="E3233" s="1101"/>
      <c r="F3233" s="1102"/>
    </row>
    <row r="3234" spans="1:6" ht="13.5" customHeight="1">
      <c r="A3234" s="1097"/>
      <c r="B3234" s="1253" t="s">
        <v>2701</v>
      </c>
      <c r="C3234" s="1260"/>
      <c r="E3234" s="1101"/>
      <c r="F3234" s="1102"/>
    </row>
    <row r="3235" spans="1:6" ht="13.5" customHeight="1">
      <c r="A3235" s="1097"/>
      <c r="B3235" s="1253" t="s">
        <v>2702</v>
      </c>
      <c r="C3235" s="1260"/>
      <c r="E3235" s="1101"/>
      <c r="F3235" s="1102"/>
    </row>
    <row r="3236" spans="1:6" ht="13.5" customHeight="1">
      <c r="A3236" s="1097"/>
      <c r="B3236" s="1253" t="s">
        <v>2703</v>
      </c>
      <c r="C3236" s="1260"/>
      <c r="E3236" s="1101"/>
      <c r="F3236" s="1102"/>
    </row>
    <row r="3237" spans="1:6" ht="13.5" customHeight="1">
      <c r="A3237" s="1097"/>
      <c r="B3237" s="1253" t="s">
        <v>2704</v>
      </c>
      <c r="C3237" s="1260"/>
      <c r="E3237" s="1101"/>
      <c r="F3237" s="1102"/>
    </row>
    <row r="3238" spans="1:6" ht="13.5" customHeight="1">
      <c r="A3238" s="1097"/>
      <c r="B3238" s="1253" t="s">
        <v>2705</v>
      </c>
      <c r="C3238" s="1260"/>
      <c r="E3238" s="1101"/>
      <c r="F3238" s="1102"/>
    </row>
    <row r="3239" spans="1:6" ht="13.5" customHeight="1">
      <c r="A3239" s="1097"/>
      <c r="B3239" s="1253" t="s">
        <v>2706</v>
      </c>
      <c r="C3239" s="1260"/>
      <c r="E3239" s="1101"/>
      <c r="F3239" s="1102"/>
    </row>
    <row r="3240" spans="1:6" ht="13.5" customHeight="1">
      <c r="A3240" s="1097"/>
      <c r="B3240" s="1253" t="s">
        <v>2707</v>
      </c>
      <c r="C3240" s="1260"/>
      <c r="E3240" s="1101"/>
      <c r="F3240" s="1102"/>
    </row>
    <row r="3241" spans="1:6" ht="13.5" customHeight="1">
      <c r="A3241" s="1097"/>
      <c r="B3241" s="1253" t="s">
        <v>2708</v>
      </c>
      <c r="C3241" s="1260"/>
      <c r="E3241" s="1101"/>
      <c r="F3241" s="1102"/>
    </row>
    <row r="3242" spans="1:6" ht="13.5" customHeight="1">
      <c r="A3242" s="1097"/>
      <c r="B3242" s="1253" t="s">
        <v>2709</v>
      </c>
      <c r="C3242" s="1260"/>
      <c r="E3242" s="1101"/>
      <c r="F3242" s="1102"/>
    </row>
    <row r="3243" spans="1:6" ht="13.5" customHeight="1">
      <c r="A3243" s="1097"/>
      <c r="B3243" s="1253" t="s">
        <v>2710</v>
      </c>
      <c r="C3243" s="1260"/>
      <c r="E3243" s="1101"/>
      <c r="F3243" s="1102"/>
    </row>
    <row r="3244" spans="1:6" ht="13.5" customHeight="1">
      <c r="A3244" s="1097"/>
      <c r="B3244" s="1253" t="s">
        <v>2711</v>
      </c>
      <c r="C3244" s="1260"/>
      <c r="E3244" s="1101"/>
      <c r="F3244" s="1102"/>
    </row>
    <row r="3245" spans="1:6" ht="13.5" customHeight="1">
      <c r="A3245" s="1097"/>
      <c r="B3245" s="1253" t="s">
        <v>2704</v>
      </c>
      <c r="C3245" s="1260"/>
      <c r="E3245" s="1101"/>
      <c r="F3245" s="1102"/>
    </row>
    <row r="3246" spans="1:6" ht="13.5" customHeight="1">
      <c r="A3246" s="1097"/>
      <c r="B3246" s="1253" t="s">
        <v>2705</v>
      </c>
      <c r="C3246" s="1260"/>
      <c r="E3246" s="1101"/>
      <c r="F3246" s="1102"/>
    </row>
    <row r="3247" spans="1:6" ht="13.5" customHeight="1">
      <c r="A3247" s="1097"/>
      <c r="B3247" s="1253" t="s">
        <v>2706</v>
      </c>
      <c r="C3247" s="1260"/>
      <c r="E3247" s="1101"/>
      <c r="F3247" s="1102"/>
    </row>
    <row r="3248" spans="1:6" ht="13.5" customHeight="1">
      <c r="A3248" s="1097"/>
      <c r="B3248" s="1253" t="s">
        <v>2712</v>
      </c>
      <c r="C3248" s="1260"/>
      <c r="E3248" s="1101"/>
      <c r="F3248" s="1102"/>
    </row>
    <row r="3249" spans="1:6" ht="13.5" customHeight="1">
      <c r="A3249" s="1097"/>
      <c r="B3249" s="1253" t="s">
        <v>2713</v>
      </c>
      <c r="C3249" s="1260"/>
      <c r="E3249" s="1101"/>
      <c r="F3249" s="1102"/>
    </row>
    <row r="3250" spans="1:6" ht="13.5" customHeight="1">
      <c r="A3250" s="1097"/>
      <c r="B3250" s="1253" t="s">
        <v>2714</v>
      </c>
      <c r="C3250" s="1260"/>
      <c r="E3250" s="1101"/>
      <c r="F3250" s="1102"/>
    </row>
    <row r="3251" spans="1:6" ht="13.5" customHeight="1">
      <c r="A3251" s="1097"/>
      <c r="B3251" s="1253" t="s">
        <v>2715</v>
      </c>
      <c r="C3251" s="1260"/>
      <c r="E3251" s="1101"/>
      <c r="F3251" s="1102"/>
    </row>
    <row r="3252" spans="1:6" ht="13.5" customHeight="1">
      <c r="A3252" s="1097"/>
      <c r="B3252" s="1253" t="s">
        <v>2716</v>
      </c>
      <c r="C3252" s="1260"/>
      <c r="E3252" s="1101"/>
      <c r="F3252" s="1102"/>
    </row>
    <row r="3253" spans="1:6" ht="13.5" customHeight="1">
      <c r="A3253" s="1097"/>
      <c r="B3253" s="1253" t="s">
        <v>2717</v>
      </c>
      <c r="C3253" s="1260"/>
      <c r="E3253" s="1101"/>
      <c r="F3253" s="1102"/>
    </row>
    <row r="3254" spans="1:6" ht="13.5" customHeight="1">
      <c r="A3254" s="1097"/>
      <c r="B3254" s="1253" t="s">
        <v>2718</v>
      </c>
      <c r="C3254" s="1260"/>
      <c r="E3254" s="1101"/>
      <c r="F3254" s="1102"/>
    </row>
    <row r="3255" spans="1:6" ht="13.5" customHeight="1">
      <c r="A3255" s="1097"/>
      <c r="B3255" s="1253" t="s">
        <v>2719</v>
      </c>
      <c r="C3255" s="1260"/>
      <c r="E3255" s="1101"/>
      <c r="F3255" s="1102"/>
    </row>
    <row r="3256" spans="1:6" ht="13.5" customHeight="1">
      <c r="A3256" s="1097"/>
      <c r="B3256" s="1253" t="s">
        <v>2720</v>
      </c>
      <c r="C3256" s="1260"/>
      <c r="E3256" s="1101"/>
      <c r="F3256" s="1102"/>
    </row>
    <row r="3257" spans="1:6" ht="13.5" customHeight="1">
      <c r="A3257" s="1097"/>
      <c r="B3257" s="1253" t="s">
        <v>2721</v>
      </c>
      <c r="C3257" s="1260"/>
      <c r="E3257" s="1101"/>
      <c r="F3257" s="1102"/>
    </row>
    <row r="3258" spans="1:6" ht="13.5" customHeight="1">
      <c r="A3258" s="1097"/>
      <c r="B3258" s="1253" t="s">
        <v>2722</v>
      </c>
      <c r="C3258" s="1260"/>
      <c r="E3258" s="1101"/>
      <c r="F3258" s="1102"/>
    </row>
    <row r="3259" spans="1:6" ht="13.5" customHeight="1">
      <c r="A3259" s="1097"/>
      <c r="B3259" s="1253" t="s">
        <v>2723</v>
      </c>
      <c r="C3259" s="1260"/>
      <c r="E3259" s="1101"/>
      <c r="F3259" s="1102"/>
    </row>
    <row r="3260" spans="1:6" ht="13.5" customHeight="1">
      <c r="A3260" s="1097"/>
      <c r="B3260" s="1253" t="s">
        <v>2724</v>
      </c>
      <c r="C3260" s="1260"/>
      <c r="E3260" s="1101"/>
      <c r="F3260" s="1102"/>
    </row>
    <row r="3261" spans="1:6" ht="12.5">
      <c r="A3261" s="1097"/>
      <c r="B3261" s="1253" t="s">
        <v>2725</v>
      </c>
      <c r="C3261" s="1260"/>
      <c r="E3261" s="1101"/>
      <c r="F3261" s="1102"/>
    </row>
    <row r="3262" spans="1:6" ht="12.5">
      <c r="A3262" s="1097"/>
      <c r="B3262" s="1253" t="s">
        <v>2726</v>
      </c>
      <c r="C3262" s="1260"/>
      <c r="E3262" s="1101"/>
      <c r="F3262" s="1102"/>
    </row>
    <row r="3263" spans="1:6" ht="12.5">
      <c r="A3263" s="1097"/>
      <c r="B3263" s="1253" t="s">
        <v>2727</v>
      </c>
      <c r="C3263" s="1260"/>
      <c r="E3263" s="1101"/>
      <c r="F3263" s="1102"/>
    </row>
    <row r="3264" spans="1:6" ht="12.5">
      <c r="A3264" s="1097"/>
      <c r="B3264" s="1253" t="s">
        <v>2728</v>
      </c>
      <c r="C3264" s="1260"/>
      <c r="E3264" s="1101"/>
      <c r="F3264" s="1102"/>
    </row>
    <row r="3265" spans="1:6" ht="12.5">
      <c r="A3265" s="1097"/>
      <c r="B3265" s="1253" t="s">
        <v>2729</v>
      </c>
      <c r="C3265" s="1260"/>
      <c r="E3265" s="1101"/>
      <c r="F3265" s="1102"/>
    </row>
    <row r="3266" spans="1:6" ht="12.5">
      <c r="A3266" s="1097"/>
      <c r="B3266" s="1253" t="s">
        <v>2730</v>
      </c>
      <c r="C3266" s="1260"/>
      <c r="E3266" s="1101"/>
      <c r="F3266" s="1102"/>
    </row>
    <row r="3267" spans="1:6" ht="12.5">
      <c r="A3267" s="1097"/>
      <c r="B3267" s="1253" t="s">
        <v>2731</v>
      </c>
      <c r="C3267" s="1260"/>
      <c r="E3267" s="1101"/>
      <c r="F3267" s="1102"/>
    </row>
    <row r="3268" spans="1:6" ht="12.5">
      <c r="A3268" s="1097"/>
      <c r="B3268" s="1253" t="s">
        <v>2732</v>
      </c>
      <c r="C3268" s="1260"/>
      <c r="E3268" s="1101"/>
      <c r="F3268" s="1102"/>
    </row>
    <row r="3269" spans="1:6" ht="12.5">
      <c r="A3269" s="1097"/>
      <c r="B3269" s="1253" t="s">
        <v>2733</v>
      </c>
      <c r="C3269" s="1260"/>
      <c r="E3269" s="1101"/>
      <c r="F3269" s="1102"/>
    </row>
    <row r="3270" spans="1:6" ht="12.5">
      <c r="A3270" s="1097"/>
      <c r="B3270" s="1253" t="s">
        <v>2734</v>
      </c>
      <c r="C3270" s="1260"/>
      <c r="E3270" s="1101"/>
      <c r="F3270" s="1102"/>
    </row>
    <row r="3271" spans="1:6" ht="12.5">
      <c r="A3271" s="1097"/>
      <c r="B3271" s="1253" t="s">
        <v>2735</v>
      </c>
      <c r="C3271" s="1260"/>
      <c r="E3271" s="1101"/>
      <c r="F3271" s="1102"/>
    </row>
    <row r="3272" spans="1:6" ht="12.5">
      <c r="A3272" s="1097"/>
      <c r="B3272" s="1253" t="s">
        <v>2736</v>
      </c>
      <c r="C3272" s="1260"/>
      <c r="E3272" s="1101"/>
      <c r="F3272" s="1102"/>
    </row>
    <row r="3273" spans="1:6" ht="13.5" customHeight="1">
      <c r="A3273" s="1097"/>
      <c r="B3273" s="1253" t="s">
        <v>2737</v>
      </c>
      <c r="C3273" s="1260"/>
      <c r="E3273" s="1101"/>
      <c r="F3273" s="1102"/>
    </row>
    <row r="3274" spans="1:6" ht="13.5" customHeight="1">
      <c r="A3274" s="1097"/>
      <c r="B3274" s="1253" t="s">
        <v>2738</v>
      </c>
      <c r="C3274" s="1260"/>
      <c r="E3274" s="1101"/>
      <c r="F3274" s="1102"/>
    </row>
    <row r="3275" spans="1:6" ht="13.5" customHeight="1">
      <c r="A3275" s="1097"/>
      <c r="B3275" s="1253" t="s">
        <v>2739</v>
      </c>
      <c r="C3275" s="1260"/>
      <c r="E3275" s="1101"/>
      <c r="F3275" s="1102"/>
    </row>
    <row r="3276" spans="1:6" ht="13.5" customHeight="1">
      <c r="A3276" s="1097"/>
      <c r="B3276" s="1253" t="s">
        <v>2740</v>
      </c>
      <c r="C3276" s="1260"/>
      <c r="E3276" s="1101"/>
      <c r="F3276" s="1102"/>
    </row>
    <row r="3277" spans="1:6" ht="13.5" customHeight="1">
      <c r="A3277" s="1097"/>
      <c r="B3277" s="1253" t="s">
        <v>2741</v>
      </c>
      <c r="C3277" s="1260"/>
      <c r="E3277" s="1101"/>
      <c r="F3277" s="1102"/>
    </row>
    <row r="3278" spans="1:6" ht="13.5" customHeight="1">
      <c r="A3278" s="1097"/>
      <c r="B3278" s="1253" t="s">
        <v>2742</v>
      </c>
      <c r="C3278" s="1260"/>
      <c r="E3278" s="1101"/>
      <c r="F3278" s="1102"/>
    </row>
    <row r="3279" spans="1:6" ht="13.5" customHeight="1">
      <c r="A3279" s="1097"/>
      <c r="B3279" s="1253" t="s">
        <v>2743</v>
      </c>
      <c r="C3279" s="1260"/>
      <c r="E3279" s="1101"/>
      <c r="F3279" s="1102"/>
    </row>
    <row r="3280" spans="1:6" ht="12.5">
      <c r="A3280" s="1097"/>
      <c r="B3280" s="1253" t="s">
        <v>2744</v>
      </c>
      <c r="C3280" s="1260"/>
      <c r="E3280" s="1101"/>
      <c r="F3280" s="1102"/>
    </row>
    <row r="3281" spans="1:12" ht="12.5">
      <c r="A3281" s="1097"/>
      <c r="B3281" s="1253" t="s">
        <v>2745</v>
      </c>
      <c r="C3281" s="1260"/>
      <c r="E3281" s="1101"/>
      <c r="F3281" s="1102"/>
    </row>
    <row r="3282" spans="1:12" ht="13.5" customHeight="1">
      <c r="A3282" s="1097"/>
      <c r="B3282" s="1253" t="s">
        <v>2746</v>
      </c>
      <c r="C3282" s="1260"/>
      <c r="E3282" s="1101"/>
      <c r="F3282" s="1102"/>
    </row>
    <row r="3283" spans="1:12" ht="13.5" customHeight="1">
      <c r="A3283" s="1097"/>
      <c r="B3283" s="1253" t="s">
        <v>2747</v>
      </c>
      <c r="C3283" s="1260"/>
      <c r="E3283" s="1101"/>
      <c r="F3283" s="1102"/>
    </row>
    <row r="3284" spans="1:12" ht="13.5" customHeight="1">
      <c r="A3284" s="1097"/>
      <c r="B3284" s="1253" t="s">
        <v>2748</v>
      </c>
      <c r="C3284" s="1260"/>
      <c r="E3284" s="1101"/>
      <c r="F3284" s="1102"/>
    </row>
    <row r="3285" spans="1:12" ht="13.5" customHeight="1">
      <c r="A3285" s="1097"/>
      <c r="B3285" s="1253" t="s">
        <v>2749</v>
      </c>
      <c r="C3285" s="1260"/>
      <c r="E3285" s="1101"/>
      <c r="F3285" s="1102"/>
    </row>
    <row r="3286" spans="1:12" ht="13.5" customHeight="1">
      <c r="A3286" s="1097"/>
      <c r="B3286" s="1253" t="s">
        <v>2750</v>
      </c>
      <c r="C3286" s="1260"/>
      <c r="E3286" s="1101"/>
      <c r="F3286" s="1102"/>
    </row>
    <row r="3287" spans="1:12" ht="13.5" customHeight="1">
      <c r="A3287" s="1097"/>
      <c r="B3287" s="1253" t="s">
        <v>2751</v>
      </c>
      <c r="C3287" s="1260"/>
      <c r="E3287" s="1101"/>
      <c r="F3287" s="1102"/>
    </row>
    <row r="3288" spans="1:12" ht="13.5" customHeight="1">
      <c r="A3288" s="1097"/>
      <c r="B3288" s="1253" t="s">
        <v>2752</v>
      </c>
      <c r="C3288" s="1260"/>
      <c r="E3288" s="1101"/>
      <c r="F3288" s="1102"/>
    </row>
    <row r="3289" spans="1:12" ht="57.5">
      <c r="A3289" s="1097"/>
      <c r="B3289" s="1280" t="s">
        <v>2753</v>
      </c>
      <c r="C3289" s="1260"/>
      <c r="E3289" s="1101"/>
      <c r="F3289" s="1102"/>
    </row>
    <row r="3290" spans="1:12" ht="13.5" customHeight="1">
      <c r="A3290" s="1097"/>
      <c r="B3290" s="1281" t="s">
        <v>3172</v>
      </c>
      <c r="C3290" s="1260" t="s">
        <v>183</v>
      </c>
      <c r="D3290" s="1088">
        <v>1</v>
      </c>
      <c r="E3290" s="1101"/>
      <c r="F3290" s="1101">
        <f>D3290*E3290</f>
        <v>0</v>
      </c>
    </row>
    <row r="3291" spans="1:12" ht="13.5" customHeight="1">
      <c r="A3291" s="1097"/>
      <c r="B3291" s="1104"/>
      <c r="C3291" s="1099"/>
      <c r="D3291" s="1100"/>
      <c r="E3291" s="1101"/>
      <c r="F3291" s="1102"/>
    </row>
    <row r="3292" spans="1:12" ht="13.5" customHeight="1">
      <c r="A3292" s="1231" t="s">
        <v>3173</v>
      </c>
      <c r="B3292" s="1282" t="s">
        <v>2756</v>
      </c>
      <c r="C3292" s="1260" t="s">
        <v>5</v>
      </c>
      <c r="D3292" s="1088">
        <v>1</v>
      </c>
      <c r="E3292" s="1283"/>
      <c r="F3292" s="1101">
        <f>D3292*E3292</f>
        <v>0</v>
      </c>
      <c r="G3292" s="1097"/>
      <c r="H3292" s="1103"/>
      <c r="I3292" s="1099"/>
      <c r="J3292" s="1100"/>
      <c r="K3292" s="1101"/>
      <c r="L3292" s="1101"/>
    </row>
    <row r="3293" spans="1:12" ht="13.5" customHeight="1">
      <c r="A3293" s="1231"/>
      <c r="B3293" s="1253"/>
      <c r="C3293" s="1260"/>
      <c r="E3293" s="1283"/>
      <c r="F3293" s="1284"/>
      <c r="G3293" s="1097"/>
      <c r="H3293" s="1105"/>
      <c r="I3293" s="1099"/>
      <c r="J3293" s="1100"/>
      <c r="K3293" s="1101"/>
      <c r="L3293" s="1101"/>
    </row>
    <row r="3294" spans="1:12" ht="27.75" customHeight="1">
      <c r="A3294" s="1231" t="s">
        <v>3174</v>
      </c>
      <c r="B3294" s="1137" t="s">
        <v>2758</v>
      </c>
      <c r="C3294" s="1260"/>
      <c r="E3294" s="1283"/>
      <c r="F3294" s="1284"/>
      <c r="G3294" s="1097"/>
      <c r="H3294" s="1106"/>
      <c r="I3294" s="1099"/>
      <c r="J3294" s="1100"/>
      <c r="K3294" s="1101"/>
      <c r="L3294" s="1101"/>
    </row>
    <row r="3295" spans="1:12" ht="13.5" customHeight="1">
      <c r="A3295" s="1231"/>
      <c r="B3295" s="1137" t="s">
        <v>2759</v>
      </c>
      <c r="C3295" s="1260" t="s">
        <v>5</v>
      </c>
      <c r="D3295" s="1088">
        <v>1</v>
      </c>
      <c r="E3295" s="1283"/>
      <c r="F3295" s="1101">
        <f>D3295*E3295</f>
        <v>0</v>
      </c>
      <c r="G3295" s="1097"/>
      <c r="H3295" s="1106"/>
      <c r="I3295" s="1099"/>
      <c r="J3295" s="1100"/>
      <c r="K3295" s="1101"/>
      <c r="L3295" s="1101"/>
    </row>
    <row r="3296" spans="1:12" ht="13.5" customHeight="1">
      <c r="A3296" s="1231"/>
      <c r="B3296" s="1137"/>
      <c r="C3296" s="1260"/>
      <c r="E3296" s="1283"/>
      <c r="F3296" s="1284"/>
      <c r="G3296" s="1097"/>
      <c r="H3296" s="1106"/>
      <c r="I3296" s="1099"/>
      <c r="J3296" s="1100"/>
      <c r="K3296" s="1101"/>
      <c r="L3296" s="1101"/>
    </row>
    <row r="3297" spans="1:12" ht="25.5" customHeight="1">
      <c r="A3297" s="1231" t="s">
        <v>3175</v>
      </c>
      <c r="B3297" s="1137" t="s">
        <v>2761</v>
      </c>
      <c r="C3297" s="1260" t="s">
        <v>5</v>
      </c>
      <c r="D3297" s="1088">
        <v>1</v>
      </c>
      <c r="E3297" s="1283"/>
      <c r="F3297" s="1101">
        <f>D3297*E3297</f>
        <v>0</v>
      </c>
      <c r="G3297" s="1097"/>
      <c r="H3297" s="1106"/>
      <c r="I3297" s="1099"/>
      <c r="J3297" s="1100"/>
      <c r="K3297" s="1101"/>
      <c r="L3297" s="1101"/>
    </row>
    <row r="3298" spans="1:12" ht="13.5" customHeight="1">
      <c r="A3298" s="1231"/>
      <c r="B3298" s="1137"/>
      <c r="C3298" s="1260"/>
      <c r="E3298" s="1283"/>
      <c r="F3298" s="1284"/>
      <c r="G3298" s="1097"/>
      <c r="H3298" s="1106"/>
      <c r="I3298" s="1099"/>
      <c r="J3298" s="1100"/>
      <c r="K3298" s="1101"/>
      <c r="L3298" s="1101"/>
    </row>
    <row r="3299" spans="1:12" ht="13.5" customHeight="1">
      <c r="A3299" s="1231"/>
      <c r="B3299" s="1205" t="s">
        <v>2762</v>
      </c>
      <c r="C3299" s="1260"/>
      <c r="E3299" s="1283"/>
      <c r="F3299" s="1284"/>
      <c r="G3299" s="1097"/>
      <c r="H3299" s="1106"/>
      <c r="I3299" s="1099"/>
      <c r="J3299" s="1100"/>
      <c r="K3299" s="1101"/>
      <c r="L3299" s="1101"/>
    </row>
    <row r="3300" spans="1:12" ht="13.5" customHeight="1">
      <c r="A3300" s="1231" t="s">
        <v>3176</v>
      </c>
      <c r="B3300" s="1137" t="s">
        <v>2884</v>
      </c>
      <c r="C3300" s="1260" t="s">
        <v>5</v>
      </c>
      <c r="D3300" s="1088">
        <v>1</v>
      </c>
      <c r="E3300" s="1283"/>
      <c r="F3300" s="1101">
        <f>D3300*E3300</f>
        <v>0</v>
      </c>
      <c r="G3300" s="1097"/>
      <c r="H3300" s="1106"/>
      <c r="I3300" s="1099"/>
      <c r="J3300" s="1100"/>
      <c r="K3300" s="1101"/>
      <c r="L3300" s="1101"/>
    </row>
    <row r="3301" spans="1:12" ht="13.5" customHeight="1">
      <c r="A3301" s="1231"/>
      <c r="B3301" s="1137"/>
      <c r="C3301" s="1260"/>
      <c r="E3301" s="1283"/>
      <c r="F3301" s="1284"/>
      <c r="G3301" s="1097"/>
      <c r="H3301" s="1106"/>
      <c r="I3301" s="1099"/>
      <c r="J3301" s="1100"/>
      <c r="K3301" s="1101"/>
      <c r="L3301" s="1101"/>
    </row>
    <row r="3302" spans="1:12" ht="13.5" customHeight="1">
      <c r="A3302" s="1231" t="s">
        <v>3177</v>
      </c>
      <c r="B3302" s="1137" t="s">
        <v>2766</v>
      </c>
      <c r="C3302" s="1260" t="s">
        <v>5</v>
      </c>
      <c r="D3302" s="1088">
        <v>1</v>
      </c>
      <c r="E3302" s="1283"/>
      <c r="F3302" s="1101">
        <f>D3302*E3302</f>
        <v>0</v>
      </c>
      <c r="G3302" s="1097"/>
      <c r="H3302" s="1106"/>
      <c r="I3302" s="1099"/>
      <c r="J3302" s="1100"/>
      <c r="K3302" s="1101"/>
      <c r="L3302" s="1101"/>
    </row>
    <row r="3303" spans="1:12" ht="13.5" customHeight="1">
      <c r="A3303" s="1231"/>
      <c r="B3303" s="1137"/>
      <c r="C3303" s="1260"/>
      <c r="E3303" s="1283"/>
      <c r="F3303" s="1284"/>
      <c r="G3303" s="1097"/>
      <c r="H3303" s="1106"/>
      <c r="I3303" s="1099"/>
      <c r="J3303" s="1100"/>
      <c r="K3303" s="1101"/>
      <c r="L3303" s="1101"/>
    </row>
    <row r="3304" spans="1:12" ht="13.5" customHeight="1">
      <c r="A3304" s="1231" t="s">
        <v>3178</v>
      </c>
      <c r="B3304" s="1137" t="s">
        <v>2768</v>
      </c>
      <c r="C3304" s="1260" t="s">
        <v>5</v>
      </c>
      <c r="D3304" s="1088">
        <v>3</v>
      </c>
      <c r="E3304" s="1283"/>
      <c r="F3304" s="1101">
        <f>D3304*E3304</f>
        <v>0</v>
      </c>
      <c r="G3304" s="1097"/>
      <c r="H3304" s="1106"/>
      <c r="I3304" s="1099"/>
      <c r="J3304" s="1100"/>
      <c r="K3304" s="1101"/>
      <c r="L3304" s="1101"/>
    </row>
    <row r="3305" spans="1:12" ht="13.5" customHeight="1">
      <c r="A3305" s="1231"/>
      <c r="B3305" s="1137"/>
      <c r="C3305" s="1260"/>
      <c r="E3305" s="1283"/>
      <c r="F3305" s="1284"/>
      <c r="G3305" s="1097"/>
      <c r="H3305" s="1106"/>
      <c r="I3305" s="1099"/>
      <c r="J3305" s="1100"/>
      <c r="K3305" s="1101"/>
      <c r="L3305" s="1101"/>
    </row>
    <row r="3306" spans="1:12" ht="13.5" customHeight="1">
      <c r="A3306" s="1231" t="s">
        <v>3179</v>
      </c>
      <c r="B3306" s="1137" t="s">
        <v>2770</v>
      </c>
      <c r="C3306" s="1260" t="s">
        <v>5</v>
      </c>
      <c r="D3306" s="1088">
        <v>1</v>
      </c>
      <c r="E3306" s="1283"/>
      <c r="F3306" s="1101">
        <f>D3306*E3306</f>
        <v>0</v>
      </c>
      <c r="G3306" s="1097"/>
      <c r="H3306" s="1106"/>
      <c r="I3306" s="1099"/>
      <c r="J3306" s="1100"/>
      <c r="K3306" s="1101"/>
      <c r="L3306" s="1101"/>
    </row>
    <row r="3307" spans="1:12" ht="13.5" customHeight="1">
      <c r="A3307" s="1231"/>
      <c r="B3307" s="1137"/>
      <c r="C3307" s="1260"/>
      <c r="E3307" s="1283"/>
      <c r="F3307" s="1284"/>
      <c r="G3307" s="1097"/>
      <c r="H3307" s="1106"/>
      <c r="I3307" s="1099"/>
      <c r="J3307" s="1100"/>
      <c r="K3307" s="1101"/>
      <c r="L3307" s="1101"/>
    </row>
    <row r="3308" spans="1:12" ht="13.5" customHeight="1">
      <c r="A3308" s="1231" t="s">
        <v>3180</v>
      </c>
      <c r="B3308" s="1137" t="s">
        <v>2772</v>
      </c>
      <c r="C3308" s="1260" t="s">
        <v>5</v>
      </c>
      <c r="D3308" s="1088">
        <v>1</v>
      </c>
      <c r="E3308" s="1283"/>
      <c r="F3308" s="1101">
        <f>D3308*E3308</f>
        <v>0</v>
      </c>
      <c r="G3308" s="1097"/>
      <c r="H3308" s="1106"/>
      <c r="I3308" s="1099"/>
      <c r="J3308" s="1100"/>
      <c r="K3308" s="1101"/>
      <c r="L3308" s="1101"/>
    </row>
    <row r="3309" spans="1:12" ht="13.5" customHeight="1">
      <c r="A3309" s="1231"/>
      <c r="B3309" s="1137"/>
      <c r="C3309" s="1260"/>
      <c r="E3309" s="1283"/>
      <c r="F3309" s="1284"/>
      <c r="G3309" s="1097"/>
      <c r="H3309" s="1106"/>
      <c r="I3309" s="1099"/>
      <c r="J3309" s="1100"/>
      <c r="K3309" s="1101"/>
      <c r="L3309" s="1101"/>
    </row>
    <row r="3310" spans="1:12" ht="17.25" customHeight="1">
      <c r="A3310" s="1231" t="s">
        <v>3181</v>
      </c>
      <c r="B3310" s="1137" t="s">
        <v>2774</v>
      </c>
      <c r="C3310" s="1260" t="s">
        <v>1579</v>
      </c>
      <c r="D3310" s="1088">
        <v>13</v>
      </c>
      <c r="E3310" s="1283"/>
      <c r="F3310" s="1101">
        <f>D3310*E3310</f>
        <v>0</v>
      </c>
      <c r="G3310" s="1097"/>
      <c r="H3310" s="1106"/>
      <c r="I3310" s="1099"/>
      <c r="J3310" s="1100"/>
      <c r="K3310" s="1101"/>
      <c r="L3310" s="1101"/>
    </row>
    <row r="3311" spans="1:12" ht="13.5" customHeight="1">
      <c r="A3311" s="1231"/>
      <c r="B3311" s="1137"/>
      <c r="C3311" s="1260"/>
      <c r="E3311" s="1283"/>
      <c r="F3311" s="1284"/>
      <c r="G3311" s="1097"/>
      <c r="H3311" s="1106"/>
      <c r="I3311" s="1099"/>
      <c r="J3311" s="1100"/>
      <c r="K3311" s="1101"/>
      <c r="L3311" s="1101"/>
    </row>
    <row r="3312" spans="1:12" ht="13.5" customHeight="1">
      <c r="A3312" s="1231" t="s">
        <v>3182</v>
      </c>
      <c r="B3312" s="1137" t="s">
        <v>2776</v>
      </c>
      <c r="C3312" s="1260" t="s">
        <v>2777</v>
      </c>
      <c r="D3312" s="1088">
        <v>1</v>
      </c>
      <c r="E3312" s="1283"/>
      <c r="F3312" s="1101">
        <f>D3312*E3312</f>
        <v>0</v>
      </c>
      <c r="G3312" s="1097"/>
      <c r="H3312" s="1106"/>
      <c r="I3312" s="1099"/>
      <c r="J3312" s="1100"/>
      <c r="K3312" s="1101"/>
      <c r="L3312" s="1101"/>
    </row>
    <row r="3313" spans="1:12" ht="13.5" customHeight="1">
      <c r="A3313" s="1231"/>
      <c r="B3313" s="1137"/>
      <c r="C3313" s="1260"/>
      <c r="E3313" s="1283"/>
      <c r="F3313" s="1284"/>
      <c r="G3313" s="1097"/>
      <c r="H3313" s="1106"/>
      <c r="I3313" s="1099"/>
      <c r="J3313" s="1100"/>
      <c r="K3313" s="1101"/>
      <c r="L3313" s="1101"/>
    </row>
    <row r="3314" spans="1:12" ht="13.5" customHeight="1">
      <c r="A3314" s="1231" t="s">
        <v>3183</v>
      </c>
      <c r="B3314" s="1137" t="s">
        <v>2779</v>
      </c>
      <c r="C3314" s="1260" t="s">
        <v>5</v>
      </c>
      <c r="D3314" s="1088">
        <v>1</v>
      </c>
      <c r="E3314" s="1283"/>
      <c r="F3314" s="1101">
        <f>D3314*E3314</f>
        <v>0</v>
      </c>
      <c r="G3314" s="1097"/>
      <c r="H3314" s="1106"/>
      <c r="I3314" s="1099"/>
      <c r="J3314" s="1100"/>
      <c r="K3314" s="1101"/>
      <c r="L3314" s="1101"/>
    </row>
    <row r="3315" spans="1:12" ht="13.5" customHeight="1">
      <c r="A3315" s="1231"/>
      <c r="B3315" s="1137"/>
      <c r="C3315" s="1260"/>
      <c r="E3315" s="1283"/>
      <c r="F3315" s="1284"/>
      <c r="G3315" s="1097"/>
      <c r="H3315" s="1106"/>
      <c r="I3315" s="1099"/>
      <c r="J3315" s="1100"/>
      <c r="K3315" s="1101"/>
      <c r="L3315" s="1101"/>
    </row>
    <row r="3316" spans="1:12" ht="72" customHeight="1">
      <c r="A3316" s="1231" t="s">
        <v>3184</v>
      </c>
      <c r="B3316" s="1137" t="s">
        <v>2781</v>
      </c>
      <c r="C3316" s="1285" t="s">
        <v>2777</v>
      </c>
      <c r="D3316" s="1088">
        <v>1</v>
      </c>
      <c r="E3316" s="1283"/>
      <c r="F3316" s="1101">
        <f>D3316*E3316</f>
        <v>0</v>
      </c>
      <c r="G3316" s="1097"/>
      <c r="H3316" s="1106"/>
      <c r="I3316" s="1099"/>
      <c r="J3316" s="1100"/>
      <c r="K3316" s="1101"/>
      <c r="L3316" s="1101"/>
    </row>
    <row r="3317" spans="1:12" ht="13.5" customHeight="1">
      <c r="A3317" s="1231"/>
      <c r="B3317" s="1137"/>
      <c r="C3317" s="1260"/>
      <c r="E3317" s="1283"/>
      <c r="F3317" s="1284"/>
      <c r="G3317" s="1097"/>
      <c r="H3317" s="1106"/>
      <c r="I3317" s="1099"/>
      <c r="J3317" s="1100"/>
      <c r="K3317" s="1101"/>
      <c r="L3317" s="1101"/>
    </row>
    <row r="3318" spans="1:12" ht="13.5" customHeight="1">
      <c r="A3318" s="1231" t="s">
        <v>3185</v>
      </c>
      <c r="B3318" s="1137" t="s">
        <v>2783</v>
      </c>
      <c r="C3318" s="1260" t="s">
        <v>5</v>
      </c>
      <c r="D3318" s="1088">
        <v>3</v>
      </c>
      <c r="E3318" s="1283"/>
      <c r="F3318" s="1101">
        <f>D3318*E3318</f>
        <v>0</v>
      </c>
      <c r="G3318" s="1097"/>
      <c r="H3318" s="1106"/>
      <c r="I3318" s="1099"/>
      <c r="J3318" s="1100"/>
      <c r="K3318" s="1101"/>
      <c r="L3318" s="1101"/>
    </row>
    <row r="3319" spans="1:12" ht="13.5" customHeight="1">
      <c r="A3319" s="1231"/>
      <c r="B3319" s="1137"/>
      <c r="C3319" s="1260"/>
      <c r="E3319" s="1283"/>
      <c r="F3319" s="1284"/>
      <c r="G3319" s="1097"/>
      <c r="H3319" s="1106"/>
      <c r="I3319" s="1099"/>
      <c r="J3319" s="1100"/>
      <c r="K3319" s="1101"/>
      <c r="L3319" s="1101"/>
    </row>
    <row r="3320" spans="1:12" ht="13.5" customHeight="1">
      <c r="A3320" s="1231" t="s">
        <v>3186</v>
      </c>
      <c r="B3320" s="1137" t="s">
        <v>2766</v>
      </c>
      <c r="C3320" s="1260" t="s">
        <v>5</v>
      </c>
      <c r="D3320" s="1088">
        <v>1</v>
      </c>
      <c r="E3320" s="1283"/>
      <c r="F3320" s="1101">
        <f>D3320*E3320</f>
        <v>0</v>
      </c>
      <c r="G3320" s="1097"/>
      <c r="H3320" s="1106"/>
      <c r="I3320" s="1099"/>
      <c r="J3320" s="1100"/>
      <c r="K3320" s="1101"/>
      <c r="L3320" s="1101"/>
    </row>
    <row r="3321" spans="1:12" ht="13.5" customHeight="1">
      <c r="A3321" s="1231"/>
      <c r="B3321" s="1137"/>
      <c r="C3321" s="1260"/>
      <c r="E3321" s="1283"/>
      <c r="F3321" s="1284"/>
      <c r="G3321" s="1097"/>
      <c r="H3321" s="1106"/>
      <c r="I3321" s="1099"/>
      <c r="J3321" s="1100"/>
      <c r="K3321" s="1101"/>
      <c r="L3321" s="1101"/>
    </row>
    <row r="3322" spans="1:12" ht="23">
      <c r="A3322" s="1231" t="s">
        <v>3187</v>
      </c>
      <c r="B3322" s="1137" t="s">
        <v>2687</v>
      </c>
      <c r="C3322" s="1260" t="s">
        <v>183</v>
      </c>
      <c r="D3322" s="1088">
        <v>1</v>
      </c>
      <c r="E3322" s="1283"/>
      <c r="F3322" s="1101">
        <f>D3322*E3322</f>
        <v>0</v>
      </c>
      <c r="G3322" s="1097"/>
      <c r="H3322" s="1106"/>
      <c r="I3322" s="1099"/>
      <c r="J3322" s="1100"/>
      <c r="K3322" s="1101"/>
      <c r="L3322" s="1101"/>
    </row>
    <row r="3323" spans="1:12" ht="13.5" customHeight="1">
      <c r="A3323" s="1231"/>
      <c r="B3323" s="1137"/>
      <c r="C3323" s="1260"/>
      <c r="E3323" s="1283"/>
      <c r="F3323" s="1284"/>
      <c r="G3323" s="1097"/>
      <c r="H3323" s="1106"/>
      <c r="I3323" s="1099"/>
      <c r="J3323" s="1100"/>
      <c r="K3323" s="1101"/>
      <c r="L3323" s="1101"/>
    </row>
    <row r="3324" spans="1:12" ht="48.75" customHeight="1">
      <c r="A3324" s="1137" t="s">
        <v>3188</v>
      </c>
      <c r="B3324" s="1137" t="s">
        <v>2689</v>
      </c>
      <c r="C3324" s="1260" t="s">
        <v>183</v>
      </c>
      <c r="D3324" s="1088">
        <v>1</v>
      </c>
      <c r="E3324" s="1283"/>
      <c r="F3324" s="1101">
        <f>D3324*E3324</f>
        <v>0</v>
      </c>
      <c r="G3324" s="1097"/>
      <c r="H3324" s="1106"/>
      <c r="I3324" s="1099"/>
      <c r="J3324" s="1100"/>
      <c r="K3324" s="1101"/>
      <c r="L3324" s="1101"/>
    </row>
    <row r="3325" spans="1:12" ht="13.5" customHeight="1">
      <c r="A3325" s="1231"/>
      <c r="B3325" s="1137"/>
      <c r="C3325" s="1260"/>
      <c r="E3325" s="1283"/>
      <c r="F3325" s="1286"/>
      <c r="G3325" s="1097"/>
      <c r="H3325" s="1106"/>
      <c r="I3325" s="1099"/>
      <c r="J3325" s="1100"/>
      <c r="K3325" s="1101"/>
      <c r="L3325" s="1101"/>
    </row>
    <row r="3326" spans="1:12" ht="46">
      <c r="A3326" s="1137" t="s">
        <v>3189</v>
      </c>
      <c r="B3326" s="1137" t="s">
        <v>2788</v>
      </c>
      <c r="C3326" s="1285" t="s">
        <v>183</v>
      </c>
      <c r="D3326" s="1088">
        <v>1</v>
      </c>
      <c r="E3326" s="1283"/>
      <c r="F3326" s="1101">
        <f>D3326*E3326</f>
        <v>0</v>
      </c>
      <c r="G3326" s="1097"/>
      <c r="H3326" s="1106"/>
      <c r="I3326" s="1099"/>
      <c r="J3326" s="1100"/>
      <c r="K3326" s="1101"/>
      <c r="L3326" s="1101"/>
    </row>
    <row r="3327" spans="1:12" ht="13.5" customHeight="1">
      <c r="A3327" s="1137"/>
      <c r="B3327" s="1137"/>
      <c r="C3327" s="1260"/>
      <c r="E3327" s="1283"/>
      <c r="F3327" s="1286"/>
      <c r="G3327" s="1097"/>
      <c r="H3327" s="1106"/>
      <c r="I3327" s="1099"/>
      <c r="J3327" s="1100"/>
      <c r="K3327" s="1101"/>
      <c r="L3327" s="1101"/>
    </row>
    <row r="3328" spans="1:12" ht="46">
      <c r="A3328" s="1137" t="s">
        <v>3190</v>
      </c>
      <c r="B3328" s="1137" t="s">
        <v>2790</v>
      </c>
      <c r="C3328" s="1285" t="s">
        <v>183</v>
      </c>
      <c r="D3328" s="1088">
        <v>1</v>
      </c>
      <c r="E3328" s="1283"/>
      <c r="F3328" s="1101">
        <f>D3328*E3328</f>
        <v>0</v>
      </c>
      <c r="G3328" s="1097"/>
      <c r="H3328" s="1106"/>
      <c r="I3328" s="1099"/>
      <c r="J3328" s="1100"/>
      <c r="K3328" s="1101"/>
      <c r="L3328" s="1101"/>
    </row>
    <row r="3329" spans="1:12" ht="13.5" customHeight="1">
      <c r="A3329" s="1231"/>
      <c r="B3329" s="1137"/>
      <c r="C3329" s="1260"/>
      <c r="E3329" s="1283"/>
      <c r="F3329" s="1286"/>
      <c r="G3329" s="1097"/>
      <c r="H3329" s="1106"/>
      <c r="I3329" s="1099"/>
      <c r="J3329" s="1100"/>
      <c r="K3329" s="1101"/>
      <c r="L3329" s="1101"/>
    </row>
    <row r="3330" spans="1:12" s="1076" customFormat="1" ht="16.5" customHeight="1">
      <c r="A3330" s="1287" t="s">
        <v>3170</v>
      </c>
      <c r="B3330" s="1288" t="s">
        <v>2791</v>
      </c>
      <c r="C3330" s="1289"/>
      <c r="D3330" s="1289"/>
      <c r="E3330" s="1290"/>
      <c r="F3330" s="1291">
        <f>SUM(F3227:F3329)</f>
        <v>0</v>
      </c>
    </row>
    <row r="3331" spans="1:12" ht="13.5" customHeight="1">
      <c r="A3331" s="1231"/>
      <c r="B3331" s="1137"/>
      <c r="C3331" s="1260"/>
      <c r="E3331" s="1283"/>
      <c r="F3331" s="1286"/>
      <c r="G3331" s="1097"/>
      <c r="H3331" s="1106"/>
      <c r="I3331" s="1099"/>
      <c r="J3331" s="1100"/>
      <c r="K3331" s="1101"/>
      <c r="L3331" s="1101"/>
    </row>
    <row r="3332" spans="1:12" ht="12.5">
      <c r="A3332" s="1090" t="s">
        <v>3191</v>
      </c>
      <c r="B3332" s="1205" t="s">
        <v>2793</v>
      </c>
      <c r="C3332" s="1092"/>
      <c r="D3332" s="1093"/>
      <c r="E3332" s="1094"/>
      <c r="F3332" s="1095"/>
    </row>
    <row r="3333" spans="1:12" ht="13.5" customHeight="1">
      <c r="A3333" s="1231"/>
      <c r="B3333" s="1137"/>
      <c r="C3333" s="1260"/>
      <c r="E3333" s="1283"/>
      <c r="F3333" s="1286"/>
      <c r="G3333" s="1097"/>
      <c r="H3333" s="1106"/>
      <c r="I3333" s="1099"/>
      <c r="J3333" s="1100"/>
      <c r="K3333" s="1101"/>
      <c r="L3333" s="1101"/>
    </row>
    <row r="3334" spans="1:12" ht="24" customHeight="1">
      <c r="A3334" s="1097" t="s">
        <v>3192</v>
      </c>
      <c r="B3334" s="1120" t="s">
        <v>2795</v>
      </c>
      <c r="C3334" s="1121"/>
      <c r="D3334" s="1100"/>
      <c r="E3334" s="1101"/>
      <c r="F3334" s="1101"/>
    </row>
    <row r="3335" spans="1:12" ht="13.5" customHeight="1">
      <c r="A3335" s="1097"/>
      <c r="B3335" s="1120"/>
      <c r="C3335" s="1121"/>
      <c r="D3335" s="1100"/>
      <c r="E3335" s="1101"/>
      <c r="F3335" s="1101"/>
    </row>
    <row r="3336" spans="1:12" ht="13.5" customHeight="1">
      <c r="A3336" s="1097"/>
      <c r="B3336" s="1122" t="s">
        <v>2963</v>
      </c>
      <c r="C3336" s="1123" t="s">
        <v>5</v>
      </c>
      <c r="D3336" s="1100">
        <v>3</v>
      </c>
      <c r="E3336" s="1101"/>
      <c r="F3336" s="1101"/>
    </row>
    <row r="3337" spans="1:12" ht="13.5" customHeight="1">
      <c r="A3337" s="1097"/>
      <c r="B3337" s="1122" t="s">
        <v>2796</v>
      </c>
      <c r="C3337" s="1123" t="s">
        <v>5</v>
      </c>
      <c r="D3337" s="1100">
        <v>2</v>
      </c>
      <c r="E3337" s="1101"/>
      <c r="F3337" s="1101"/>
    </row>
    <row r="3338" spans="1:12" ht="13.5" customHeight="1">
      <c r="A3338" s="1097"/>
      <c r="B3338" s="1122" t="s">
        <v>3022</v>
      </c>
      <c r="C3338" s="1123" t="s">
        <v>5</v>
      </c>
      <c r="D3338" s="1100">
        <v>1</v>
      </c>
      <c r="E3338" s="1101"/>
      <c r="F3338" s="1101"/>
    </row>
    <row r="3339" spans="1:12" ht="13.5" customHeight="1">
      <c r="A3339" s="1097"/>
      <c r="B3339" s="1122" t="s">
        <v>3023</v>
      </c>
      <c r="C3339" s="1123" t="s">
        <v>5</v>
      </c>
      <c r="D3339" s="1100">
        <v>1</v>
      </c>
      <c r="E3339" s="1101"/>
      <c r="F3339" s="1101"/>
    </row>
    <row r="3340" spans="1:12" ht="13.5" customHeight="1">
      <c r="A3340" s="1097"/>
      <c r="B3340" s="1122" t="s">
        <v>2964</v>
      </c>
      <c r="C3340" s="1123" t="s">
        <v>5</v>
      </c>
      <c r="D3340" s="1100">
        <v>1</v>
      </c>
      <c r="E3340" s="1101"/>
      <c r="F3340" s="1101"/>
    </row>
    <row r="3341" spans="1:12" ht="13.5" customHeight="1">
      <c r="A3341" s="1097"/>
      <c r="B3341" s="1122"/>
      <c r="C3341" s="1123"/>
      <c r="D3341" s="1100"/>
      <c r="E3341" s="1101"/>
      <c r="F3341" s="1101"/>
    </row>
    <row r="3342" spans="1:12" ht="13.5" customHeight="1">
      <c r="A3342" s="1097"/>
      <c r="B3342" s="1120" t="s">
        <v>2799</v>
      </c>
      <c r="C3342" s="1123"/>
      <c r="D3342" s="1100"/>
      <c r="E3342" s="1101"/>
      <c r="F3342" s="1101"/>
    </row>
    <row r="3343" spans="1:12">
      <c r="A3343" s="1097"/>
      <c r="B3343" s="1124" t="s">
        <v>2112</v>
      </c>
      <c r="C3343" s="1123" t="s">
        <v>5</v>
      </c>
      <c r="D3343" s="1100">
        <f>SUM(D3336:D3340)</f>
        <v>8</v>
      </c>
      <c r="E3343" s="1101"/>
      <c r="F3343" s="1101"/>
    </row>
    <row r="3344" spans="1:12" ht="23">
      <c r="A3344" s="1097"/>
      <c r="B3344" s="1124" t="s">
        <v>2113</v>
      </c>
      <c r="C3344" s="1123" t="s">
        <v>5</v>
      </c>
      <c r="D3344" s="1100">
        <f>SUM(D3336:D3340)</f>
        <v>8</v>
      </c>
      <c r="E3344" s="1101"/>
      <c r="F3344" s="1101"/>
    </row>
    <row r="3345" spans="1:12" ht="23">
      <c r="A3345" s="1097"/>
      <c r="B3345" s="1104" t="s">
        <v>2114</v>
      </c>
      <c r="C3345" s="1123" t="s">
        <v>5</v>
      </c>
      <c r="D3345" s="1100">
        <f>SUM(D3336:D3340)</f>
        <v>8</v>
      </c>
      <c r="E3345" s="1101"/>
      <c r="F3345" s="1101"/>
    </row>
    <row r="3346" spans="1:12" ht="13.5" customHeight="1">
      <c r="A3346" s="1097"/>
      <c r="B3346" s="1120" t="s">
        <v>2115</v>
      </c>
      <c r="C3346" s="1123" t="s">
        <v>183</v>
      </c>
      <c r="D3346" s="1100">
        <f>SUM(D3336:D3340)</f>
        <v>8</v>
      </c>
      <c r="E3346" s="1101"/>
      <c r="F3346" s="1101"/>
    </row>
    <row r="3347" spans="1:12" ht="13.5" customHeight="1">
      <c r="A3347" s="1097"/>
      <c r="B3347" s="1097" t="s">
        <v>2116</v>
      </c>
      <c r="C3347" s="1123" t="s">
        <v>5</v>
      </c>
      <c r="D3347" s="1100">
        <f>SUM(D3336:D3340)</f>
        <v>8</v>
      </c>
      <c r="E3347" s="1101"/>
      <c r="F3347" s="1101"/>
    </row>
    <row r="3348" spans="1:12" ht="13.5" customHeight="1">
      <c r="A3348" s="1097"/>
      <c r="B3348" s="1097" t="s">
        <v>2117</v>
      </c>
      <c r="C3348" s="1123" t="s">
        <v>5</v>
      </c>
      <c r="D3348" s="1100">
        <f>SUM(D3336:D3340)*2</f>
        <v>16</v>
      </c>
      <c r="E3348" s="1101"/>
      <c r="F3348" s="1101"/>
    </row>
    <row r="3349" spans="1:12" ht="13.5" customHeight="1">
      <c r="A3349" s="1097"/>
      <c r="B3349" s="1097"/>
      <c r="C3349" s="1123"/>
      <c r="D3349" s="1100"/>
      <c r="E3349" s="1101"/>
      <c r="F3349" s="1101"/>
    </row>
    <row r="3350" spans="1:12" ht="13.5" customHeight="1">
      <c r="A3350" s="1097"/>
      <c r="B3350" s="1097" t="s">
        <v>3193</v>
      </c>
      <c r="C3350" s="1123" t="s">
        <v>183</v>
      </c>
      <c r="D3350" s="1100">
        <f>SUM(D3336:D3340)</f>
        <v>8</v>
      </c>
      <c r="E3350" s="1101"/>
      <c r="F3350" s="1101">
        <f>D3350*E3350</f>
        <v>0</v>
      </c>
    </row>
    <row r="3351" spans="1:12" ht="23">
      <c r="A3351" s="1097"/>
      <c r="B3351" s="1097" t="s">
        <v>2119</v>
      </c>
      <c r="C3351" s="1123"/>
      <c r="D3351" s="1100"/>
      <c r="E3351" s="1101"/>
      <c r="F3351" s="1101"/>
    </row>
    <row r="3352" spans="1:12" ht="14.5">
      <c r="A3352" s="1137"/>
      <c r="B3352" s="1137"/>
      <c r="C3352" s="1260"/>
      <c r="E3352" s="1283"/>
      <c r="F3352" s="1286"/>
      <c r="G3352" s="1097"/>
      <c r="H3352" s="1106"/>
      <c r="I3352" s="1099"/>
      <c r="J3352" s="1100"/>
      <c r="K3352" s="1101"/>
      <c r="L3352" s="1101"/>
    </row>
    <row r="3353" spans="1:12" s="1137" customFormat="1" ht="46.5" customHeight="1">
      <c r="A3353" s="1097" t="s">
        <v>3194</v>
      </c>
      <c r="B3353" s="1137" t="s">
        <v>2802</v>
      </c>
    </row>
    <row r="3354" spans="1:12" ht="13.5" customHeight="1">
      <c r="A3354" s="1097"/>
      <c r="B3354" s="1122" t="s">
        <v>2803</v>
      </c>
      <c r="C3354" s="1123" t="s">
        <v>5</v>
      </c>
      <c r="D3354" s="1100">
        <v>1</v>
      </c>
      <c r="E3354" s="1101"/>
      <c r="F3354" s="1101"/>
    </row>
    <row r="3355" spans="1:12" ht="13.5" customHeight="1">
      <c r="A3355" s="1097"/>
      <c r="B3355" s="1122" t="s">
        <v>2967</v>
      </c>
      <c r="C3355" s="1123" t="s">
        <v>5</v>
      </c>
      <c r="D3355" s="1100">
        <v>1</v>
      </c>
      <c r="E3355" s="1101"/>
      <c r="F3355" s="1101"/>
    </row>
    <row r="3356" spans="1:12" ht="13.5" customHeight="1">
      <c r="A3356" s="1097"/>
      <c r="B3356" s="1122"/>
      <c r="C3356" s="1123"/>
      <c r="D3356" s="1100"/>
      <c r="E3356" s="1101"/>
      <c r="F3356" s="1101"/>
    </row>
    <row r="3357" spans="1:12" ht="13.5" customHeight="1">
      <c r="A3357" s="1097"/>
      <c r="B3357" s="1120" t="s">
        <v>2111</v>
      </c>
      <c r="C3357" s="1123"/>
      <c r="D3357" s="1100"/>
      <c r="E3357" s="1101"/>
      <c r="F3357" s="1101"/>
    </row>
    <row r="3358" spans="1:12">
      <c r="A3358" s="1097"/>
      <c r="B3358" s="1124" t="s">
        <v>2112</v>
      </c>
      <c r="C3358" s="1123" t="s">
        <v>5</v>
      </c>
      <c r="D3358" s="1100">
        <f>SUM(D3354:D3355)</f>
        <v>2</v>
      </c>
      <c r="E3358" s="1101"/>
      <c r="F3358" s="1101"/>
    </row>
    <row r="3359" spans="1:12" ht="23">
      <c r="A3359" s="1097"/>
      <c r="B3359" s="1104" t="s">
        <v>2113</v>
      </c>
      <c r="C3359" s="1123" t="s">
        <v>5</v>
      </c>
      <c r="D3359" s="1100">
        <f>SUM(D3354:D3355)</f>
        <v>2</v>
      </c>
      <c r="E3359" s="1101"/>
      <c r="F3359" s="1101"/>
    </row>
    <row r="3360" spans="1:12" ht="23">
      <c r="A3360" s="1097"/>
      <c r="B3360" s="1104" t="s">
        <v>2114</v>
      </c>
      <c r="C3360" s="1123" t="s">
        <v>5</v>
      </c>
      <c r="D3360" s="1100">
        <f>SUM(D3354:D3355)</f>
        <v>2</v>
      </c>
      <c r="E3360" s="1101"/>
      <c r="F3360" s="1101"/>
    </row>
    <row r="3361" spans="1:12" ht="13.5" customHeight="1">
      <c r="A3361" s="1097"/>
      <c r="B3361" s="1120" t="s">
        <v>2115</v>
      </c>
      <c r="C3361" s="1123" t="s">
        <v>183</v>
      </c>
      <c r="D3361" s="1100">
        <f>SUM(D3354:D3355)</f>
        <v>2</v>
      </c>
      <c r="E3361" s="1101"/>
      <c r="F3361" s="1101"/>
    </row>
    <row r="3362" spans="1:12" ht="13.5" customHeight="1">
      <c r="A3362" s="1097"/>
      <c r="B3362" s="1097" t="s">
        <v>2117</v>
      </c>
      <c r="C3362" s="1123" t="s">
        <v>5</v>
      </c>
      <c r="D3362" s="1100">
        <f>SUM(D3354:D3355)*2</f>
        <v>4</v>
      </c>
      <c r="E3362" s="1101"/>
      <c r="F3362" s="1101"/>
    </row>
    <row r="3363" spans="1:12" ht="13.5" customHeight="1">
      <c r="A3363" s="1097"/>
      <c r="B3363" s="1097"/>
      <c r="C3363" s="1123"/>
      <c r="D3363" s="1100"/>
      <c r="E3363" s="1101"/>
      <c r="F3363" s="1101"/>
    </row>
    <row r="3364" spans="1:12" ht="13.5" customHeight="1">
      <c r="A3364" s="1097"/>
      <c r="B3364" s="1097" t="s">
        <v>3195</v>
      </c>
      <c r="C3364" s="1123" t="s">
        <v>183</v>
      </c>
      <c r="D3364" s="1100">
        <f>SUM(D3354:D3355)</f>
        <v>2</v>
      </c>
      <c r="E3364" s="1101"/>
      <c r="F3364" s="1101">
        <f>D3364*E3364</f>
        <v>0</v>
      </c>
    </row>
    <row r="3365" spans="1:12" ht="24.75" customHeight="1">
      <c r="A3365" s="1097"/>
      <c r="B3365" s="1097" t="s">
        <v>2119</v>
      </c>
      <c r="C3365" s="1123"/>
      <c r="D3365" s="1100"/>
      <c r="E3365" s="1101"/>
      <c r="F3365" s="1101"/>
    </row>
    <row r="3366" spans="1:12" ht="13.5" customHeight="1">
      <c r="A3366" s="1231"/>
      <c r="B3366" s="1137"/>
      <c r="C3366" s="1260"/>
      <c r="E3366" s="1283"/>
      <c r="F3366" s="1286"/>
      <c r="G3366" s="1097"/>
      <c r="H3366" s="1106"/>
      <c r="I3366" s="1099"/>
      <c r="J3366" s="1100"/>
      <c r="K3366" s="1101"/>
      <c r="L3366" s="1101"/>
    </row>
    <row r="3367" spans="1:12" ht="23">
      <c r="A3367" s="1137" t="s">
        <v>3196</v>
      </c>
      <c r="B3367" s="1137" t="s">
        <v>2806</v>
      </c>
      <c r="D3367" s="1153"/>
      <c r="E3367" s="1283"/>
      <c r="F3367" s="1286"/>
      <c r="G3367" s="1097"/>
      <c r="H3367" s="1106"/>
      <c r="I3367" s="1099"/>
      <c r="J3367" s="1100"/>
      <c r="K3367" s="1101"/>
      <c r="L3367" s="1101"/>
    </row>
    <row r="3368" spans="1:12" ht="13.5" customHeight="1">
      <c r="A3368" s="1231"/>
      <c r="B3368" s="1097" t="s">
        <v>2807</v>
      </c>
      <c r="C3368" s="1088" t="s">
        <v>5</v>
      </c>
      <c r="D3368" s="1088">
        <v>1</v>
      </c>
      <c r="E3368" s="1283"/>
      <c r="F3368" s="1101">
        <f t="shared" ref="F3368:F3371" si="216">D3368*E3368</f>
        <v>0</v>
      </c>
      <c r="G3368" s="1097"/>
      <c r="H3368" s="1106"/>
      <c r="I3368" s="1099"/>
      <c r="J3368" s="1100"/>
      <c r="K3368" s="1101"/>
      <c r="L3368" s="1101"/>
    </row>
    <row r="3369" spans="1:12" ht="13.5" customHeight="1">
      <c r="A3369" s="1231"/>
      <c r="B3369" s="1122" t="s">
        <v>2168</v>
      </c>
      <c r="C3369" s="1088" t="s">
        <v>5</v>
      </c>
      <c r="D3369" s="1088">
        <v>1</v>
      </c>
      <c r="E3369" s="1283"/>
      <c r="F3369" s="1101">
        <f t="shared" si="216"/>
        <v>0</v>
      </c>
      <c r="G3369" s="1097"/>
      <c r="H3369" s="1106"/>
      <c r="I3369" s="1099"/>
      <c r="J3369" s="1100"/>
      <c r="K3369" s="1101"/>
      <c r="L3369" s="1101"/>
    </row>
    <row r="3370" spans="1:12" ht="13.5" customHeight="1">
      <c r="A3370" s="1231"/>
      <c r="B3370" s="1122" t="s">
        <v>2169</v>
      </c>
      <c r="C3370" s="1088" t="s">
        <v>5</v>
      </c>
      <c r="D3370" s="1088">
        <v>1</v>
      </c>
      <c r="E3370" s="1283"/>
      <c r="F3370" s="1101">
        <f t="shared" si="216"/>
        <v>0</v>
      </c>
      <c r="G3370" s="1097"/>
      <c r="H3370" s="1106"/>
      <c r="I3370" s="1099"/>
      <c r="J3370" s="1100"/>
      <c r="K3370" s="1101"/>
      <c r="L3370" s="1101"/>
    </row>
    <row r="3371" spans="1:12" ht="13.5" customHeight="1">
      <c r="A3371" s="1231"/>
      <c r="B3371" s="1122" t="s">
        <v>2170</v>
      </c>
      <c r="C3371" s="1088" t="s">
        <v>5</v>
      </c>
      <c r="D3371" s="1088">
        <v>1</v>
      </c>
      <c r="E3371" s="1283"/>
      <c r="F3371" s="1101">
        <f t="shared" si="216"/>
        <v>0</v>
      </c>
      <c r="G3371" s="1097"/>
      <c r="H3371" s="1106"/>
      <c r="I3371" s="1099"/>
      <c r="J3371" s="1100"/>
      <c r="K3371" s="1101"/>
      <c r="L3371" s="1101"/>
    </row>
    <row r="3372" spans="1:12" ht="13.5" customHeight="1">
      <c r="A3372" s="1231"/>
      <c r="B3372" s="1137"/>
      <c r="C3372" s="1260"/>
      <c r="E3372" s="1283"/>
      <c r="F3372" s="1286"/>
      <c r="G3372" s="1097"/>
      <c r="H3372" s="1106"/>
      <c r="I3372" s="1099"/>
      <c r="J3372" s="1100"/>
      <c r="K3372" s="1101"/>
      <c r="L3372" s="1101"/>
    </row>
    <row r="3373" spans="1:12" ht="23">
      <c r="A3373" s="1137" t="s">
        <v>3197</v>
      </c>
      <c r="B3373" s="1137" t="s">
        <v>2809</v>
      </c>
      <c r="C3373" s="1258"/>
      <c r="D3373" s="1093"/>
      <c r="E3373" s="1283"/>
      <c r="F3373" s="1286"/>
      <c r="G3373" s="1097"/>
      <c r="H3373" s="1106"/>
      <c r="I3373" s="1099"/>
      <c r="J3373" s="1100"/>
      <c r="K3373" s="1101"/>
      <c r="L3373" s="1101"/>
    </row>
    <row r="3374" spans="1:12" ht="13.5" customHeight="1">
      <c r="B3374" s="1138" t="s">
        <v>2810</v>
      </c>
      <c r="C3374" s="1258" t="s">
        <v>5</v>
      </c>
      <c r="D3374" s="1093">
        <v>6</v>
      </c>
      <c r="E3374" s="1283"/>
      <c r="F3374" s="1101">
        <f>D3374*E3374</f>
        <v>0</v>
      </c>
      <c r="G3374" s="1097"/>
      <c r="H3374" s="1106"/>
      <c r="I3374" s="1099"/>
      <c r="J3374" s="1100"/>
      <c r="K3374" s="1101"/>
      <c r="L3374" s="1101"/>
    </row>
    <row r="3375" spans="1:12" ht="13.5" customHeight="1">
      <c r="B3375" s="1253"/>
      <c r="C3375" s="1258"/>
      <c r="D3375" s="1093"/>
      <c r="E3375" s="1283"/>
      <c r="F3375" s="1286"/>
      <c r="G3375" s="1097"/>
      <c r="H3375" s="1106"/>
      <c r="I3375" s="1099"/>
      <c r="J3375" s="1100"/>
      <c r="K3375" s="1101"/>
      <c r="L3375" s="1101"/>
    </row>
    <row r="3376" spans="1:12" ht="23">
      <c r="A3376" s="1137" t="s">
        <v>3198</v>
      </c>
      <c r="B3376" s="1137" t="s">
        <v>2812</v>
      </c>
      <c r="C3376" s="1258"/>
      <c r="D3376" s="1093"/>
      <c r="E3376" s="1283"/>
      <c r="F3376" s="1286"/>
      <c r="G3376" s="1097"/>
      <c r="H3376" s="1106"/>
      <c r="I3376" s="1099"/>
      <c r="J3376" s="1100"/>
      <c r="K3376" s="1101"/>
      <c r="L3376" s="1101"/>
    </row>
    <row r="3377" spans="1:12" ht="13.5" customHeight="1">
      <c r="B3377" s="1137" t="s">
        <v>2813</v>
      </c>
      <c r="C3377" s="1258"/>
      <c r="D3377" s="1093"/>
      <c r="E3377" s="1283"/>
      <c r="F3377" s="1286"/>
      <c r="G3377" s="1097"/>
      <c r="H3377" s="1106"/>
      <c r="I3377" s="1099"/>
      <c r="J3377" s="1100"/>
      <c r="K3377" s="1101"/>
      <c r="L3377" s="1101"/>
    </row>
    <row r="3378" spans="1:12" ht="13.5" customHeight="1">
      <c r="B3378" s="1138" t="s">
        <v>2810</v>
      </c>
      <c r="C3378" s="1258" t="s">
        <v>5</v>
      </c>
      <c r="D3378" s="1093">
        <v>2</v>
      </c>
      <c r="E3378" s="1283"/>
      <c r="F3378" s="1101">
        <f>D3378*E3378</f>
        <v>0</v>
      </c>
      <c r="G3378" s="1097"/>
      <c r="H3378" s="1106"/>
      <c r="I3378" s="1099"/>
      <c r="J3378" s="1100"/>
      <c r="K3378" s="1101"/>
      <c r="L3378" s="1101"/>
    </row>
    <row r="3379" spans="1:12" ht="13.5" customHeight="1">
      <c r="B3379" s="1253"/>
      <c r="C3379" s="1258"/>
      <c r="D3379" s="1093"/>
      <c r="E3379" s="1283"/>
      <c r="F3379" s="1286"/>
      <c r="G3379" s="1097"/>
      <c r="H3379" s="1106"/>
      <c r="I3379" s="1099"/>
      <c r="J3379" s="1100"/>
      <c r="K3379" s="1101"/>
      <c r="L3379" s="1101"/>
    </row>
    <row r="3380" spans="1:12" ht="23">
      <c r="A3380" s="1137" t="s">
        <v>3199</v>
      </c>
      <c r="B3380" s="1140" t="s">
        <v>2157</v>
      </c>
      <c r="C3380" s="1101"/>
      <c r="D3380" s="1101"/>
      <c r="E3380" s="1283"/>
      <c r="F3380" s="1286"/>
      <c r="G3380" s="1097"/>
      <c r="H3380" s="1106"/>
      <c r="I3380" s="1099"/>
      <c r="J3380" s="1100"/>
      <c r="K3380" s="1101"/>
      <c r="L3380" s="1101"/>
    </row>
    <row r="3381" spans="1:12" ht="13.5" customHeight="1">
      <c r="B3381" s="1138" t="s">
        <v>2144</v>
      </c>
      <c r="C3381" s="1123"/>
      <c r="D3381" s="1101"/>
      <c r="E3381" s="1283"/>
      <c r="F3381" s="1286"/>
      <c r="G3381" s="1097"/>
      <c r="H3381" s="1106"/>
      <c r="I3381" s="1099"/>
      <c r="J3381" s="1100"/>
      <c r="K3381" s="1101"/>
      <c r="L3381" s="1101"/>
    </row>
    <row r="3382" spans="1:12" ht="13.5" customHeight="1">
      <c r="B3382" s="1139" t="s">
        <v>2671</v>
      </c>
      <c r="C3382" s="1123" t="s">
        <v>5</v>
      </c>
      <c r="D3382" s="1100">
        <v>3</v>
      </c>
      <c r="E3382" s="1283"/>
      <c r="F3382" s="1101">
        <f>D3382*E3382</f>
        <v>0</v>
      </c>
      <c r="G3382" s="1097"/>
      <c r="H3382" s="1106"/>
      <c r="I3382" s="1099"/>
      <c r="J3382" s="1100"/>
      <c r="K3382" s="1101"/>
      <c r="L3382" s="1101"/>
    </row>
    <row r="3383" spans="1:12" ht="13.5" customHeight="1">
      <c r="B3383" s="1253"/>
      <c r="C3383" s="1258"/>
      <c r="D3383" s="1093"/>
      <c r="E3383" s="1283"/>
      <c r="F3383" s="1286"/>
      <c r="G3383" s="1097"/>
      <c r="H3383" s="1106"/>
      <c r="I3383" s="1099"/>
      <c r="J3383" s="1100"/>
      <c r="K3383" s="1101"/>
      <c r="L3383" s="1101"/>
    </row>
    <row r="3384" spans="1:12" ht="14.5">
      <c r="A3384" s="1137" t="s">
        <v>3200</v>
      </c>
      <c r="B3384" s="1140" t="s">
        <v>2816</v>
      </c>
      <c r="C3384" s="1258"/>
      <c r="D3384" s="1093"/>
      <c r="E3384" s="1283"/>
      <c r="F3384" s="1286"/>
      <c r="G3384" s="1097"/>
      <c r="H3384" s="1106"/>
      <c r="I3384" s="1099"/>
      <c r="J3384" s="1100"/>
      <c r="K3384" s="1101"/>
      <c r="L3384" s="1101"/>
    </row>
    <row r="3385" spans="1:12" ht="13.5" customHeight="1">
      <c r="B3385" s="1157" t="s">
        <v>2817</v>
      </c>
      <c r="C3385" s="1258" t="s">
        <v>5</v>
      </c>
      <c r="D3385" s="1093">
        <v>2</v>
      </c>
      <c r="E3385" s="1283"/>
      <c r="F3385" s="1101">
        <f>D3385*E3385</f>
        <v>0</v>
      </c>
      <c r="G3385" s="1097"/>
      <c r="H3385" s="1106"/>
      <c r="I3385" s="1099"/>
      <c r="J3385" s="1100"/>
      <c r="K3385" s="1101"/>
      <c r="L3385" s="1101"/>
    </row>
    <row r="3386" spans="1:12" ht="13.5" customHeight="1">
      <c r="B3386" s="1253"/>
      <c r="C3386" s="1258"/>
      <c r="D3386" s="1093"/>
      <c r="E3386" s="1283"/>
      <c r="F3386" s="1286"/>
      <c r="G3386" s="1097"/>
      <c r="H3386" s="1106"/>
      <c r="I3386" s="1099"/>
      <c r="J3386" s="1100"/>
      <c r="K3386" s="1101"/>
      <c r="L3386" s="1101"/>
    </row>
    <row r="3387" spans="1:12" ht="37.5">
      <c r="A3387" s="1137" t="s">
        <v>3201</v>
      </c>
      <c r="B3387" s="1292" t="s">
        <v>2190</v>
      </c>
      <c r="C3387" s="1258"/>
      <c r="D3387" s="1093"/>
      <c r="E3387" s="1283"/>
      <c r="F3387" s="1286"/>
      <c r="G3387" s="1097"/>
      <c r="H3387" s="1106"/>
      <c r="I3387" s="1099"/>
      <c r="J3387" s="1100"/>
      <c r="K3387" s="1101"/>
      <c r="L3387" s="1101"/>
    </row>
    <row r="3388" spans="1:12" ht="13.5" customHeight="1">
      <c r="B3388" s="1138" t="s">
        <v>2191</v>
      </c>
      <c r="C3388" s="1258" t="s">
        <v>5</v>
      </c>
      <c r="D3388" s="1093">
        <v>3</v>
      </c>
      <c r="E3388" s="1283"/>
      <c r="F3388" s="1101">
        <f>D3388*E3388</f>
        <v>0</v>
      </c>
      <c r="G3388" s="1097"/>
      <c r="H3388" s="1106"/>
      <c r="I3388" s="1099"/>
      <c r="J3388" s="1100"/>
      <c r="K3388" s="1101"/>
      <c r="L3388" s="1101"/>
    </row>
    <row r="3389" spans="1:12" ht="13.5" customHeight="1">
      <c r="B3389" s="1253"/>
      <c r="C3389" s="1258"/>
      <c r="D3389" s="1093"/>
      <c r="E3389" s="1283"/>
      <c r="F3389" s="1286"/>
      <c r="G3389" s="1097"/>
      <c r="H3389" s="1106"/>
      <c r="I3389" s="1099"/>
      <c r="J3389" s="1100"/>
      <c r="K3389" s="1101"/>
      <c r="L3389" s="1101"/>
    </row>
    <row r="3390" spans="1:12" ht="23">
      <c r="A3390" s="1137" t="s">
        <v>3202</v>
      </c>
      <c r="B3390" s="1253" t="s">
        <v>2193</v>
      </c>
      <c r="C3390" s="1258"/>
      <c r="D3390" s="1093"/>
      <c r="E3390" s="1283"/>
      <c r="F3390" s="1286"/>
      <c r="G3390" s="1097"/>
      <c r="H3390" s="1106"/>
      <c r="I3390" s="1099"/>
      <c r="J3390" s="1100"/>
      <c r="K3390" s="1101"/>
      <c r="L3390" s="1101"/>
    </row>
    <row r="3391" spans="1:12" ht="13.5" customHeight="1">
      <c r="B3391" s="1138" t="s">
        <v>2820</v>
      </c>
      <c r="C3391" s="1258" t="s">
        <v>5</v>
      </c>
      <c r="D3391" s="1093">
        <v>3</v>
      </c>
      <c r="E3391" s="1283"/>
      <c r="F3391" s="1101">
        <f>D3391*E3391</f>
        <v>0</v>
      </c>
      <c r="G3391" s="1097"/>
      <c r="H3391" s="1106"/>
      <c r="I3391" s="1099"/>
      <c r="J3391" s="1100"/>
      <c r="K3391" s="1101"/>
      <c r="L3391" s="1101"/>
    </row>
    <row r="3392" spans="1:12" ht="13.5" customHeight="1">
      <c r="A3392" s="1231"/>
      <c r="B3392" s="1137"/>
      <c r="C3392" s="1260"/>
      <c r="E3392" s="1283"/>
      <c r="F3392" s="1286"/>
      <c r="G3392" s="1097"/>
      <c r="H3392" s="1106"/>
      <c r="I3392" s="1099"/>
      <c r="J3392" s="1100"/>
      <c r="K3392" s="1101"/>
      <c r="L3392" s="1101"/>
    </row>
    <row r="3393" spans="1:12" ht="172.5">
      <c r="A3393" s="1137" t="s">
        <v>3203</v>
      </c>
      <c r="B3393" s="1137" t="s">
        <v>2822</v>
      </c>
      <c r="C3393" s="1099"/>
      <c r="D3393" s="1100"/>
      <c r="E3393" s="1101"/>
      <c r="F3393" s="1101"/>
    </row>
    <row r="3394" spans="1:12">
      <c r="A3394" s="1097"/>
      <c r="B3394" s="1137" t="s">
        <v>2823</v>
      </c>
      <c r="C3394" s="1099" t="s">
        <v>1579</v>
      </c>
      <c r="D3394" s="1100">
        <v>18</v>
      </c>
      <c r="E3394" s="1101"/>
      <c r="F3394" s="1101">
        <f t="shared" ref="F3394:F3395" si="217">D3394*E3394</f>
        <v>0</v>
      </c>
    </row>
    <row r="3395" spans="1:12">
      <c r="A3395" s="1097"/>
      <c r="B3395" s="1137" t="s">
        <v>2824</v>
      </c>
      <c r="C3395" s="1099" t="s">
        <v>1579</v>
      </c>
      <c r="D3395" s="1100">
        <v>102</v>
      </c>
      <c r="E3395" s="1101"/>
      <c r="F3395" s="1101">
        <f t="shared" si="217"/>
        <v>0</v>
      </c>
    </row>
    <row r="3396" spans="1:12" ht="13.5" customHeight="1">
      <c r="A3396" s="1097"/>
      <c r="B3396" s="1112"/>
      <c r="C3396" s="1099"/>
      <c r="D3396" s="1100"/>
      <c r="E3396" s="1101"/>
      <c r="F3396" s="1101"/>
    </row>
    <row r="3397" spans="1:12" ht="131.25" customHeight="1">
      <c r="A3397" s="1137" t="s">
        <v>3204</v>
      </c>
      <c r="B3397" s="1137" t="s">
        <v>2826</v>
      </c>
      <c r="C3397" s="1126"/>
      <c r="D3397" s="1100"/>
      <c r="E3397" s="1101"/>
      <c r="F3397" s="1101"/>
    </row>
    <row r="3398" spans="1:12" ht="13.5" customHeight="1">
      <c r="A3398" s="1097"/>
      <c r="B3398" s="1157" t="s">
        <v>2671</v>
      </c>
      <c r="C3398" s="1293" t="s">
        <v>1579</v>
      </c>
      <c r="D3398" s="1100">
        <v>18</v>
      </c>
      <c r="E3398" s="1101"/>
      <c r="F3398" s="1101">
        <f t="shared" ref="F3398:F3399" si="218">D3398*E3398</f>
        <v>0</v>
      </c>
    </row>
    <row r="3399" spans="1:12" ht="13.5" customHeight="1">
      <c r="A3399" s="1097"/>
      <c r="B3399" s="1157" t="s">
        <v>2147</v>
      </c>
      <c r="C3399" s="1293" t="s">
        <v>1579</v>
      </c>
      <c r="D3399" s="1100">
        <v>102</v>
      </c>
      <c r="E3399" s="1101"/>
      <c r="F3399" s="1101">
        <f t="shared" si="218"/>
        <v>0</v>
      </c>
    </row>
    <row r="3400" spans="1:12" ht="13.5" customHeight="1">
      <c r="A3400" s="1097"/>
      <c r="B3400" s="1112"/>
      <c r="C3400" s="1099"/>
      <c r="D3400" s="1100"/>
      <c r="E3400" s="1101"/>
      <c r="F3400" s="1101"/>
    </row>
    <row r="3401" spans="1:12" ht="24.75" customHeight="1">
      <c r="A3401" s="1097" t="s">
        <v>3205</v>
      </c>
      <c r="B3401" s="1137" t="s">
        <v>2188</v>
      </c>
      <c r="C3401" s="1100"/>
      <c r="D3401" s="1294"/>
      <c r="E3401" s="1101"/>
      <c r="F3401" s="1101"/>
    </row>
    <row r="3402" spans="1:12">
      <c r="A3402" s="1097"/>
      <c r="B3402" s="1137"/>
      <c r="C3402" s="1100" t="s">
        <v>7</v>
      </c>
      <c r="D3402" s="1294">
        <v>30</v>
      </c>
      <c r="E3402" s="1101"/>
      <c r="F3402" s="1101">
        <f>D3402*E3402</f>
        <v>0</v>
      </c>
    </row>
    <row r="3403" spans="1:12">
      <c r="A3403" s="1132"/>
      <c r="B3403" s="1104"/>
      <c r="C3403" s="1099"/>
      <c r="D3403" s="1100"/>
      <c r="E3403" s="1130"/>
      <c r="F3403" s="1101"/>
    </row>
    <row r="3404" spans="1:12" ht="34.5">
      <c r="A3404" s="1097" t="s">
        <v>3206</v>
      </c>
      <c r="B3404" s="1137" t="s">
        <v>2196</v>
      </c>
      <c r="C3404" s="1164"/>
      <c r="D3404" s="1164"/>
      <c r="E3404" s="1101"/>
      <c r="F3404" s="1101"/>
    </row>
    <row r="3405" spans="1:12">
      <c r="A3405" s="1165"/>
      <c r="B3405" s="1302"/>
      <c r="C3405" s="1088" t="s">
        <v>2155</v>
      </c>
      <c r="D3405" s="1088">
        <v>1</v>
      </c>
      <c r="E3405" s="1101"/>
      <c r="F3405" s="1101">
        <f>D3405*E3405</f>
        <v>0</v>
      </c>
    </row>
    <row r="3406" spans="1:12">
      <c r="A3406" s="1097"/>
      <c r="B3406" s="1137"/>
      <c r="C3406" s="1164"/>
      <c r="D3406" s="1164"/>
      <c r="E3406" s="1101"/>
      <c r="F3406" s="1101"/>
    </row>
    <row r="3407" spans="1:12" ht="23">
      <c r="A3407" s="1097" t="s">
        <v>3207</v>
      </c>
      <c r="B3407" s="1303" t="s">
        <v>2218</v>
      </c>
      <c r="C3407" s="1187"/>
      <c r="D3407" s="1188"/>
      <c r="E3407" s="1101"/>
      <c r="F3407" s="1101"/>
      <c r="J3407" s="1140"/>
      <c r="L3407" s="1189"/>
    </row>
    <row r="3408" spans="1:12" ht="14.5">
      <c r="A3408" s="1190"/>
      <c r="B3408" s="1304"/>
      <c r="C3408" s="1187" t="s">
        <v>183</v>
      </c>
      <c r="D3408" s="1188">
        <v>1</v>
      </c>
      <c r="E3408" s="1101"/>
      <c r="F3408" s="1101">
        <f>D3408*E3408</f>
        <v>0</v>
      </c>
      <c r="J3408" s="1140"/>
      <c r="L3408" s="1189"/>
    </row>
    <row r="3409" spans="1:12" ht="14.5">
      <c r="A3409" s="1190"/>
      <c r="B3409" s="1304"/>
      <c r="C3409" s="1187"/>
      <c r="D3409" s="1188"/>
      <c r="E3409" s="1101"/>
      <c r="F3409" s="1101"/>
      <c r="J3409" s="1140"/>
      <c r="L3409" s="1189"/>
    </row>
    <row r="3410" spans="1:12" ht="14.5">
      <c r="A3410" s="1190"/>
      <c r="B3410" s="1304"/>
      <c r="C3410" s="1187"/>
      <c r="D3410" s="1188"/>
      <c r="E3410" s="1101"/>
      <c r="F3410" s="1101"/>
      <c r="J3410" s="1140"/>
      <c r="L3410" s="1189"/>
    </row>
    <row r="3411" spans="1:12" ht="46">
      <c r="A3411" s="1097" t="s">
        <v>3208</v>
      </c>
      <c r="B3411" s="1137" t="s">
        <v>2223</v>
      </c>
      <c r="D3411" s="1130"/>
      <c r="E3411" s="1101"/>
      <c r="F3411" s="1101"/>
      <c r="J3411" s="1192"/>
      <c r="L3411" s="1193"/>
    </row>
    <row r="3412" spans="1:12">
      <c r="A3412" s="1077"/>
      <c r="B3412" s="1305"/>
      <c r="C3412" s="1088" t="s">
        <v>2155</v>
      </c>
      <c r="D3412" s="1088">
        <v>1</v>
      </c>
      <c r="E3412" s="1101"/>
      <c r="F3412" s="1101">
        <f>D3412*E3412</f>
        <v>0</v>
      </c>
      <c r="J3412" s="1192"/>
      <c r="L3412" s="1193"/>
    </row>
    <row r="3413" spans="1:12" ht="12.5">
      <c r="A3413" s="1195"/>
      <c r="B3413" s="1306"/>
      <c r="C3413" s="1185"/>
      <c r="D3413" s="1185"/>
      <c r="E3413" s="1101"/>
      <c r="F3413" s="1101"/>
      <c r="J3413" s="1197"/>
      <c r="L3413" s="1193"/>
    </row>
    <row r="3414" spans="1:12" ht="70.5" customHeight="1">
      <c r="A3414" s="1097" t="s">
        <v>3209</v>
      </c>
      <c r="B3414" s="1137" t="s">
        <v>2225</v>
      </c>
      <c r="C3414" s="1198"/>
      <c r="D3414" s="1198"/>
      <c r="E3414" s="1101"/>
      <c r="F3414" s="1101"/>
      <c r="J3414" s="1197"/>
      <c r="L3414" s="1193"/>
    </row>
    <row r="3415" spans="1:12">
      <c r="A3415" s="1077"/>
      <c r="B3415" s="1194"/>
      <c r="C3415" s="1088" t="s">
        <v>2155</v>
      </c>
      <c r="D3415" s="1088">
        <v>1</v>
      </c>
      <c r="E3415" s="1101"/>
      <c r="F3415" s="1101">
        <f>D3415*E3415</f>
        <v>0</v>
      </c>
      <c r="J3415" s="1192"/>
      <c r="L3415" s="1193"/>
    </row>
    <row r="3416" spans="1:12" ht="13.5" customHeight="1">
      <c r="A3416" s="1132"/>
      <c r="B3416" s="1295"/>
      <c r="C3416" s="1099"/>
      <c r="D3416" s="1100"/>
      <c r="E3416" s="1101"/>
      <c r="F3416" s="1101"/>
    </row>
    <row r="3417" spans="1:12" ht="13.5" customHeight="1">
      <c r="A3417" s="1287" t="s">
        <v>3191</v>
      </c>
      <c r="B3417" s="1200" t="s">
        <v>2832</v>
      </c>
      <c r="C3417" s="1296"/>
      <c r="D3417" s="1297"/>
      <c r="E3417" s="1202"/>
      <c r="F3417" s="1203">
        <f>SUM(F3334:F3416)</f>
        <v>0</v>
      </c>
    </row>
    <row r="3418" spans="1:12" ht="13.5" customHeight="1">
      <c r="A3418" s="1132"/>
      <c r="B3418" s="1295"/>
      <c r="C3418" s="1099"/>
      <c r="D3418" s="1100"/>
      <c r="E3418" s="1101"/>
      <c r="F3418" s="1101"/>
    </row>
    <row r="3419" spans="1:12" ht="13.5" customHeight="1" thickBot="1">
      <c r="A3419" s="1132"/>
      <c r="B3419" s="1295"/>
      <c r="C3419" s="1099"/>
      <c r="D3419" s="1100"/>
      <c r="E3419" s="1101"/>
      <c r="F3419" s="1101"/>
    </row>
    <row r="3420" spans="1:12" ht="23.5" thickBot="1">
      <c r="A3420" s="1298" t="s">
        <v>369</v>
      </c>
      <c r="B3420" s="1239" t="s">
        <v>3210</v>
      </c>
      <c r="C3420" s="1240"/>
      <c r="D3420" s="1240"/>
      <c r="E3420" s="1241"/>
      <c r="F3420" s="1365">
        <f>F3223+F3417</f>
        <v>0</v>
      </c>
    </row>
    <row r="3421" spans="1:12">
      <c r="A3421" s="1151"/>
      <c r="B3421" s="1219"/>
      <c r="C3421" s="1172"/>
      <c r="D3421" s="1221"/>
      <c r="E3421" s="1101"/>
      <c r="F3421" s="1101"/>
      <c r="J3421" s="1197"/>
      <c r="L3421" s="1193"/>
    </row>
    <row r="3422" spans="1:12">
      <c r="A3422" s="1151"/>
      <c r="B3422" s="1219"/>
      <c r="C3422" s="1172"/>
      <c r="D3422" s="1221"/>
      <c r="E3422" s="1101"/>
      <c r="F3422" s="1101"/>
      <c r="J3422" s="1197"/>
      <c r="L3422" s="1193"/>
    </row>
    <row r="3423" spans="1:12">
      <c r="A3423" s="1089" t="s">
        <v>813</v>
      </c>
      <c r="B3423" s="1081" t="s">
        <v>3211</v>
      </c>
      <c r="C3423" s="1082"/>
      <c r="D3423" s="1082"/>
      <c r="E3423" s="1088"/>
      <c r="F3423" s="1088"/>
    </row>
    <row r="3424" spans="1:12">
      <c r="A3424" s="1080"/>
      <c r="B3424" s="1081"/>
      <c r="C3424" s="1082"/>
      <c r="D3424" s="1082"/>
      <c r="E3424" s="1088"/>
      <c r="F3424" s="1088"/>
    </row>
    <row r="3425" spans="1:6" ht="12.5">
      <c r="A3425" s="1090" t="s">
        <v>3212</v>
      </c>
      <c r="B3425" s="1091" t="s">
        <v>2656</v>
      </c>
      <c r="C3425" s="1092"/>
      <c r="D3425" s="1093"/>
      <c r="E3425" s="1094"/>
      <c r="F3425" s="1095"/>
    </row>
    <row r="3426" spans="1:6" ht="14.5">
      <c r="A3426" s="1090"/>
      <c r="B3426" s="1096"/>
      <c r="C3426" s="1092"/>
      <c r="D3426" s="1093"/>
      <c r="E3426" s="1094"/>
      <c r="F3426" s="1095"/>
    </row>
    <row r="3427" spans="1:6" ht="46">
      <c r="A3427" s="1097" t="s">
        <v>3213</v>
      </c>
      <c r="B3427" s="1259" t="s">
        <v>2658</v>
      </c>
      <c r="C3427" s="1260"/>
      <c r="E3427" s="1261"/>
      <c r="F3427" s="1262"/>
    </row>
    <row r="3428" spans="1:6" ht="15.5">
      <c r="A3428" s="1097"/>
      <c r="B3428" s="1259" t="s">
        <v>2659</v>
      </c>
      <c r="C3428" s="1260"/>
      <c r="E3428" s="1261"/>
      <c r="F3428" s="1262"/>
    </row>
    <row r="3429" spans="1:6" ht="15.5">
      <c r="A3429" s="1097"/>
      <c r="B3429" s="1259" t="s">
        <v>2660</v>
      </c>
      <c r="C3429" s="1260"/>
      <c r="E3429" s="1261"/>
      <c r="F3429" s="1262"/>
    </row>
    <row r="3430" spans="1:6" ht="14.5">
      <c r="A3430" s="1097"/>
      <c r="B3430" s="1263"/>
      <c r="C3430" s="1264" t="s">
        <v>183</v>
      </c>
      <c r="D3430" s="1088">
        <v>1</v>
      </c>
      <c r="E3430" s="1261"/>
      <c r="F3430" s="1101">
        <f>D3430*E3430</f>
        <v>0</v>
      </c>
    </row>
    <row r="3431" spans="1:6" ht="13.5" customHeight="1">
      <c r="A3431" s="1097"/>
      <c r="B3431" s="1103"/>
      <c r="C3431" s="1099"/>
      <c r="D3431" s="1100"/>
      <c r="E3431" s="1101"/>
      <c r="F3431" s="1102"/>
    </row>
    <row r="3432" spans="1:6" ht="13.5" customHeight="1">
      <c r="A3432" s="1097" t="s">
        <v>3214</v>
      </c>
      <c r="B3432" s="1259" t="s">
        <v>2662</v>
      </c>
      <c r="C3432" s="1264" t="s">
        <v>183</v>
      </c>
      <c r="D3432" s="1088">
        <v>1</v>
      </c>
      <c r="E3432" s="1261"/>
      <c r="F3432" s="1101">
        <f>D3432*E3432</f>
        <v>0</v>
      </c>
    </row>
    <row r="3433" spans="1:6" ht="13.5" customHeight="1">
      <c r="A3433" s="1097"/>
      <c r="B3433" s="1265"/>
      <c r="C3433" s="1266"/>
      <c r="E3433" s="1261"/>
      <c r="F3433" s="1267"/>
    </row>
    <row r="3434" spans="1:6" s="1262" customFormat="1" ht="23">
      <c r="A3434" s="1097" t="s">
        <v>3215</v>
      </c>
      <c r="B3434" s="1259" t="s">
        <v>2664</v>
      </c>
      <c r="C3434" s="1266"/>
      <c r="D3434" s="1088"/>
      <c r="E3434" s="1261"/>
      <c r="F3434" s="1267"/>
    </row>
    <row r="3435" spans="1:6" s="1262" customFormat="1" ht="14.5">
      <c r="A3435" s="1097"/>
      <c r="B3435" s="1265" t="s">
        <v>2665</v>
      </c>
      <c r="C3435" s="1266" t="s">
        <v>5</v>
      </c>
      <c r="D3435" s="1088">
        <v>1</v>
      </c>
      <c r="E3435" s="1261"/>
      <c r="F3435" s="1101">
        <f>D3435*E3435</f>
        <v>0</v>
      </c>
    </row>
    <row r="3436" spans="1:6" ht="13.5" customHeight="1">
      <c r="A3436" s="1097"/>
      <c r="B3436" s="1104"/>
      <c r="C3436" s="1099"/>
      <c r="D3436" s="1100"/>
      <c r="E3436" s="1101"/>
      <c r="F3436" s="1102"/>
    </row>
    <row r="3437" spans="1:6" s="1262" customFormat="1" ht="14.5">
      <c r="A3437" s="1097" t="s">
        <v>3216</v>
      </c>
      <c r="B3437" s="1268" t="s">
        <v>2667</v>
      </c>
      <c r="C3437" s="1266"/>
      <c r="D3437" s="1088"/>
      <c r="E3437" s="1261"/>
      <c r="F3437" s="1267"/>
    </row>
    <row r="3438" spans="1:6" s="1262" customFormat="1" ht="14.5">
      <c r="A3438" s="1097"/>
      <c r="B3438" s="1265" t="s">
        <v>2668</v>
      </c>
      <c r="C3438" s="1266" t="s">
        <v>1579</v>
      </c>
      <c r="D3438" s="1088">
        <v>18</v>
      </c>
      <c r="E3438" s="1261"/>
      <c r="F3438" s="1101">
        <f>D3438*E3438</f>
        <v>0</v>
      </c>
    </row>
    <row r="3439" spans="1:6" ht="12.5">
      <c r="A3439" s="1097"/>
      <c r="B3439" s="1104"/>
      <c r="C3439" s="1099"/>
      <c r="D3439" s="1100"/>
      <c r="E3439" s="1101"/>
      <c r="F3439" s="1102"/>
    </row>
    <row r="3440" spans="1:6" s="1262" customFormat="1" ht="29">
      <c r="A3440" s="1097" t="s">
        <v>3217</v>
      </c>
      <c r="B3440" s="1269" t="s">
        <v>2670</v>
      </c>
      <c r="C3440" s="1264"/>
      <c r="D3440" s="1088"/>
      <c r="E3440" s="1261"/>
      <c r="F3440" s="1267"/>
    </row>
    <row r="3441" spans="1:6" s="1262" customFormat="1" ht="14.5">
      <c r="A3441" s="1097"/>
      <c r="B3441" s="1186" t="s">
        <v>2671</v>
      </c>
      <c r="C3441" s="1266" t="s">
        <v>5</v>
      </c>
      <c r="D3441" s="1088">
        <v>5</v>
      </c>
      <c r="E3441" s="1261"/>
      <c r="F3441" s="1101">
        <f>D3441*E3441</f>
        <v>0</v>
      </c>
    </row>
    <row r="3442" spans="1:6" s="1262" customFormat="1" ht="14.5">
      <c r="A3442" s="1097"/>
      <c r="B3442" s="1269"/>
      <c r="C3442" s="1270"/>
      <c r="D3442" s="1088"/>
      <c r="E3442" s="1261"/>
      <c r="F3442" s="1267"/>
    </row>
    <row r="3443" spans="1:6" s="1262" customFormat="1" ht="23">
      <c r="A3443" s="1097" t="s">
        <v>3218</v>
      </c>
      <c r="B3443" s="1269" t="s">
        <v>2673</v>
      </c>
      <c r="C3443" s="1270" t="s">
        <v>7</v>
      </c>
      <c r="D3443" s="1088">
        <v>25</v>
      </c>
      <c r="E3443" s="1261"/>
      <c r="F3443" s="1101">
        <f>D3443*E3443</f>
        <v>0</v>
      </c>
    </row>
    <row r="3444" spans="1:6" s="1262" customFormat="1" ht="14.5">
      <c r="A3444" s="1097"/>
      <c r="B3444" s="1269"/>
      <c r="C3444" s="1271"/>
      <c r="D3444" s="1088"/>
      <c r="E3444" s="1261"/>
      <c r="F3444" s="1267"/>
    </row>
    <row r="3445" spans="1:6" s="1262" customFormat="1" ht="34.5">
      <c r="A3445" s="1097" t="s">
        <v>3219</v>
      </c>
      <c r="B3445" s="1269" t="s">
        <v>2675</v>
      </c>
      <c r="C3445" s="1187" t="s">
        <v>183</v>
      </c>
      <c r="D3445" s="1088">
        <v>1</v>
      </c>
      <c r="E3445" s="1261"/>
      <c r="F3445" s="1101">
        <f>D3445*E3445</f>
        <v>0</v>
      </c>
    </row>
    <row r="3446" spans="1:6" s="1262" customFormat="1" ht="14.5">
      <c r="A3446" s="1097"/>
      <c r="B3446" s="1269"/>
      <c r="C3446" s="1270"/>
      <c r="D3446" s="1088"/>
      <c r="E3446" s="1261"/>
      <c r="F3446" s="1267"/>
    </row>
    <row r="3447" spans="1:6" s="1262" customFormat="1" ht="57.5">
      <c r="A3447" s="1097" t="s">
        <v>3220</v>
      </c>
      <c r="B3447" s="1269" t="s">
        <v>2677</v>
      </c>
      <c r="C3447" s="1187" t="s">
        <v>183</v>
      </c>
      <c r="D3447" s="1088">
        <v>1</v>
      </c>
      <c r="E3447" s="1261"/>
      <c r="F3447" s="1101">
        <f>D3447*E3447</f>
        <v>0</v>
      </c>
    </row>
    <row r="3448" spans="1:6" s="1262" customFormat="1" ht="14.5">
      <c r="A3448" s="1097"/>
      <c r="B3448" s="1269"/>
      <c r="C3448" s="1270"/>
      <c r="D3448" s="1088"/>
      <c r="E3448" s="1261"/>
      <c r="F3448" s="1267"/>
    </row>
    <row r="3449" spans="1:6" s="1262" customFormat="1" ht="34.5">
      <c r="A3449" s="1097" t="s">
        <v>3221</v>
      </c>
      <c r="B3449" s="1269" t="s">
        <v>2679</v>
      </c>
      <c r="C3449" s="1187" t="s">
        <v>183</v>
      </c>
      <c r="D3449" s="1088">
        <v>1</v>
      </c>
      <c r="E3449" s="1261"/>
      <c r="F3449" s="1101">
        <f>D3449*E3449</f>
        <v>0</v>
      </c>
    </row>
    <row r="3450" spans="1:6" s="1262" customFormat="1" ht="14.5">
      <c r="A3450" s="1097"/>
      <c r="B3450" s="1269"/>
      <c r="C3450" s="1270"/>
      <c r="D3450" s="1088"/>
      <c r="E3450" s="1261"/>
      <c r="F3450" s="1267"/>
    </row>
    <row r="3451" spans="1:6" s="1262" customFormat="1" ht="46">
      <c r="A3451" s="1097" t="s">
        <v>3222</v>
      </c>
      <c r="B3451" s="1269" t="s">
        <v>2681</v>
      </c>
      <c r="C3451" s="1270"/>
      <c r="D3451" s="1088"/>
      <c r="E3451" s="1261"/>
      <c r="F3451" s="1267"/>
    </row>
    <row r="3452" spans="1:6" s="1262" customFormat="1" ht="14.5">
      <c r="A3452" s="1097"/>
      <c r="B3452" s="1272" t="s">
        <v>2682</v>
      </c>
      <c r="C3452" s="1270" t="s">
        <v>2174</v>
      </c>
      <c r="D3452" s="1088">
        <v>2</v>
      </c>
      <c r="E3452" s="1261"/>
      <c r="F3452" s="1101">
        <f>D3452*E3452</f>
        <v>0</v>
      </c>
    </row>
    <row r="3453" spans="1:6" s="1262" customFormat="1" ht="14.5">
      <c r="A3453" s="1097"/>
      <c r="B3453" s="1272" t="s">
        <v>2683</v>
      </c>
      <c r="C3453" s="1270" t="s">
        <v>2174</v>
      </c>
      <c r="D3453" s="1088">
        <v>1.5</v>
      </c>
      <c r="E3453" s="1261"/>
      <c r="F3453" s="1101">
        <f>D3453*E3453</f>
        <v>0</v>
      </c>
    </row>
    <row r="3454" spans="1:6" s="1262" customFormat="1" ht="14.5">
      <c r="A3454" s="1097"/>
      <c r="B3454" s="1273"/>
      <c r="C3454" s="1264"/>
      <c r="D3454" s="1088"/>
      <c r="E3454" s="1261"/>
      <c r="F3454" s="1267"/>
    </row>
    <row r="3455" spans="1:6" s="1262" customFormat="1" ht="23">
      <c r="A3455" s="1097" t="s">
        <v>3223</v>
      </c>
      <c r="B3455" s="1269" t="s">
        <v>2685</v>
      </c>
      <c r="C3455" s="1187" t="s">
        <v>183</v>
      </c>
      <c r="D3455" s="1088">
        <v>1</v>
      </c>
      <c r="E3455" s="1261"/>
      <c r="F3455" s="1101">
        <f>D3455*E3455</f>
        <v>0</v>
      </c>
    </row>
    <row r="3456" spans="1:6" s="1262" customFormat="1" ht="14.5">
      <c r="A3456" s="1097"/>
      <c r="B3456" s="1269"/>
      <c r="C3456" s="1271"/>
      <c r="D3456" s="1088"/>
      <c r="E3456" s="1261"/>
      <c r="F3456" s="1267"/>
    </row>
    <row r="3457" spans="1:6" s="1262" customFormat="1" ht="23">
      <c r="A3457" s="1097" t="s">
        <v>3224</v>
      </c>
      <c r="B3457" s="1269" t="s">
        <v>2687</v>
      </c>
      <c r="C3457" s="1187" t="s">
        <v>183</v>
      </c>
      <c r="D3457" s="1088">
        <v>1</v>
      </c>
      <c r="E3457" s="1261"/>
      <c r="F3457" s="1101">
        <f>D3457*E3457</f>
        <v>0</v>
      </c>
    </row>
    <row r="3458" spans="1:6" s="1262" customFormat="1" ht="14.5">
      <c r="A3458" s="1097"/>
      <c r="B3458" s="1273"/>
      <c r="C3458" s="1264"/>
      <c r="D3458" s="1088"/>
      <c r="E3458" s="1261"/>
      <c r="F3458" s="1267"/>
    </row>
    <row r="3459" spans="1:6" s="1262" customFormat="1" ht="46">
      <c r="A3459" s="1097" t="s">
        <v>3225</v>
      </c>
      <c r="B3459" s="1269" t="s">
        <v>2689</v>
      </c>
      <c r="C3459" s="1187" t="s">
        <v>183</v>
      </c>
      <c r="D3459" s="1088">
        <v>1</v>
      </c>
      <c r="E3459" s="1261"/>
      <c r="F3459" s="1101">
        <f>D3459*E3459</f>
        <v>0</v>
      </c>
    </row>
    <row r="3460" spans="1:6" ht="13.5" customHeight="1">
      <c r="A3460" s="1097"/>
      <c r="B3460" s="1104"/>
      <c r="C3460" s="1099"/>
      <c r="D3460" s="1100"/>
      <c r="E3460" s="1101"/>
      <c r="F3460" s="1102"/>
    </row>
    <row r="3461" spans="1:6" s="1279" customFormat="1" ht="18" customHeight="1">
      <c r="A3461" s="1274" t="s">
        <v>3212</v>
      </c>
      <c r="B3461" s="1275" t="s">
        <v>2690</v>
      </c>
      <c r="C3461" s="1276"/>
      <c r="D3461" s="1276"/>
      <c r="E3461" s="1277"/>
      <c r="F3461" s="1278">
        <f>SUM(F3426:F3460)</f>
        <v>0</v>
      </c>
    </row>
    <row r="3462" spans="1:6" ht="13.5" customHeight="1">
      <c r="A3462" s="1097"/>
      <c r="B3462" s="1104"/>
      <c r="C3462" s="1099"/>
      <c r="D3462" s="1100"/>
      <c r="E3462" s="1101"/>
      <c r="F3462" s="1102"/>
    </row>
    <row r="3463" spans="1:6" ht="12.5">
      <c r="A3463" s="1090" t="s">
        <v>3226</v>
      </c>
      <c r="B3463" s="1091" t="s">
        <v>2692</v>
      </c>
      <c r="C3463" s="1092"/>
      <c r="D3463" s="1093"/>
      <c r="E3463" s="1094"/>
      <c r="F3463" s="1095"/>
    </row>
    <row r="3464" spans="1:6" ht="13.5" customHeight="1">
      <c r="A3464" s="1097"/>
      <c r="B3464" s="1104"/>
      <c r="C3464" s="1099"/>
      <c r="D3464" s="1100"/>
      <c r="E3464" s="1101"/>
      <c r="F3464" s="1102"/>
    </row>
    <row r="3465" spans="1:6" ht="13.5" customHeight="1">
      <c r="A3465" s="1097" t="s">
        <v>3227</v>
      </c>
      <c r="B3465" s="1253" t="s">
        <v>2694</v>
      </c>
      <c r="C3465" s="1260"/>
      <c r="E3465" s="1101"/>
      <c r="F3465" s="1102"/>
    </row>
    <row r="3466" spans="1:6" ht="13.5" customHeight="1">
      <c r="A3466" s="1097"/>
      <c r="B3466" s="1253" t="s">
        <v>2695</v>
      </c>
      <c r="C3466" s="1260"/>
      <c r="E3466" s="1101"/>
      <c r="F3466" s="1102"/>
    </row>
    <row r="3467" spans="1:6" ht="13.5" customHeight="1">
      <c r="A3467" s="1097"/>
      <c r="B3467" s="1253" t="s">
        <v>2696</v>
      </c>
      <c r="C3467" s="1260"/>
      <c r="E3467" s="1101"/>
      <c r="F3467" s="1102"/>
    </row>
    <row r="3468" spans="1:6" ht="13.5" customHeight="1">
      <c r="A3468" s="1097"/>
      <c r="B3468" s="1253" t="s">
        <v>2697</v>
      </c>
      <c r="C3468" s="1260"/>
      <c r="E3468" s="1101"/>
      <c r="F3468" s="1102"/>
    </row>
    <row r="3469" spans="1:6" ht="13.5" customHeight="1">
      <c r="A3469" s="1097"/>
      <c r="B3469" s="1253" t="s">
        <v>2698</v>
      </c>
      <c r="C3469" s="1260"/>
      <c r="E3469" s="1101"/>
      <c r="F3469" s="1102"/>
    </row>
    <row r="3470" spans="1:6" ht="13.5" customHeight="1">
      <c r="A3470" s="1097"/>
      <c r="B3470" s="1253" t="s">
        <v>2699</v>
      </c>
      <c r="C3470" s="1260"/>
      <c r="E3470" s="1101"/>
      <c r="F3470" s="1102"/>
    </row>
    <row r="3471" spans="1:6" ht="13.5" customHeight="1">
      <c r="A3471" s="1097"/>
      <c r="B3471" s="1253" t="s">
        <v>2700</v>
      </c>
      <c r="C3471" s="1260"/>
      <c r="E3471" s="1101"/>
      <c r="F3471" s="1102"/>
    </row>
    <row r="3472" spans="1:6" ht="13.5" customHeight="1">
      <c r="A3472" s="1097"/>
      <c r="B3472" s="1253" t="s">
        <v>2701</v>
      </c>
      <c r="C3472" s="1260"/>
      <c r="E3472" s="1101"/>
      <c r="F3472" s="1102"/>
    </row>
    <row r="3473" spans="1:6" ht="13.5" customHeight="1">
      <c r="A3473" s="1097"/>
      <c r="B3473" s="1253" t="s">
        <v>2702</v>
      </c>
      <c r="C3473" s="1260"/>
      <c r="E3473" s="1101"/>
      <c r="F3473" s="1102"/>
    </row>
    <row r="3474" spans="1:6" ht="13.5" customHeight="1">
      <c r="A3474" s="1097"/>
      <c r="B3474" s="1253" t="s">
        <v>2703</v>
      </c>
      <c r="C3474" s="1260"/>
      <c r="E3474" s="1101"/>
      <c r="F3474" s="1102"/>
    </row>
    <row r="3475" spans="1:6" ht="13.5" customHeight="1">
      <c r="A3475" s="1097"/>
      <c r="B3475" s="1253" t="s">
        <v>2704</v>
      </c>
      <c r="C3475" s="1260"/>
      <c r="E3475" s="1101"/>
      <c r="F3475" s="1102"/>
    </row>
    <row r="3476" spans="1:6" ht="13.5" customHeight="1">
      <c r="A3476" s="1097"/>
      <c r="B3476" s="1253" t="s">
        <v>2705</v>
      </c>
      <c r="C3476" s="1260"/>
      <c r="E3476" s="1101"/>
      <c r="F3476" s="1102"/>
    </row>
    <row r="3477" spans="1:6" ht="13.5" customHeight="1">
      <c r="A3477" s="1097"/>
      <c r="B3477" s="1253" t="s">
        <v>2706</v>
      </c>
      <c r="C3477" s="1260"/>
      <c r="E3477" s="1101"/>
      <c r="F3477" s="1102"/>
    </row>
    <row r="3478" spans="1:6" ht="13.5" customHeight="1">
      <c r="A3478" s="1097"/>
      <c r="B3478" s="1253" t="s">
        <v>2707</v>
      </c>
      <c r="C3478" s="1260"/>
      <c r="E3478" s="1101"/>
      <c r="F3478" s="1102"/>
    </row>
    <row r="3479" spans="1:6" ht="13.5" customHeight="1">
      <c r="A3479" s="1097"/>
      <c r="B3479" s="1253" t="s">
        <v>2708</v>
      </c>
      <c r="C3479" s="1260"/>
      <c r="E3479" s="1101"/>
      <c r="F3479" s="1102"/>
    </row>
    <row r="3480" spans="1:6" ht="13.5" customHeight="1">
      <c r="A3480" s="1097"/>
      <c r="B3480" s="1253" t="s">
        <v>2709</v>
      </c>
      <c r="C3480" s="1260"/>
      <c r="E3480" s="1101"/>
      <c r="F3480" s="1102"/>
    </row>
    <row r="3481" spans="1:6" ht="13.5" customHeight="1">
      <c r="A3481" s="1097"/>
      <c r="B3481" s="1253" t="s">
        <v>2710</v>
      </c>
      <c r="C3481" s="1260"/>
      <c r="E3481" s="1101"/>
      <c r="F3481" s="1102"/>
    </row>
    <row r="3482" spans="1:6" ht="13.5" customHeight="1">
      <c r="A3482" s="1097"/>
      <c r="B3482" s="1253" t="s">
        <v>2711</v>
      </c>
      <c r="C3482" s="1260"/>
      <c r="E3482" s="1101"/>
      <c r="F3482" s="1102"/>
    </row>
    <row r="3483" spans="1:6" ht="13.5" customHeight="1">
      <c r="A3483" s="1097"/>
      <c r="B3483" s="1253" t="s">
        <v>2704</v>
      </c>
      <c r="C3483" s="1260"/>
      <c r="E3483" s="1101"/>
      <c r="F3483" s="1102"/>
    </row>
    <row r="3484" spans="1:6" ht="13.5" customHeight="1">
      <c r="A3484" s="1097"/>
      <c r="B3484" s="1253" t="s">
        <v>2705</v>
      </c>
      <c r="C3484" s="1260"/>
      <c r="E3484" s="1101"/>
      <c r="F3484" s="1102"/>
    </row>
    <row r="3485" spans="1:6" ht="13.5" customHeight="1">
      <c r="A3485" s="1097"/>
      <c r="B3485" s="1253" t="s">
        <v>2706</v>
      </c>
      <c r="C3485" s="1260"/>
      <c r="E3485" s="1101"/>
      <c r="F3485" s="1102"/>
    </row>
    <row r="3486" spans="1:6" ht="13.5" customHeight="1">
      <c r="A3486" s="1097"/>
      <c r="B3486" s="1253" t="s">
        <v>2712</v>
      </c>
      <c r="C3486" s="1260"/>
      <c r="E3486" s="1101"/>
      <c r="F3486" s="1102"/>
    </row>
    <row r="3487" spans="1:6" ht="13.5" customHeight="1">
      <c r="A3487" s="1097"/>
      <c r="B3487" s="1253" t="s">
        <v>2713</v>
      </c>
      <c r="C3487" s="1260"/>
      <c r="E3487" s="1101"/>
      <c r="F3487" s="1102"/>
    </row>
    <row r="3488" spans="1:6" ht="13.5" customHeight="1">
      <c r="A3488" s="1097"/>
      <c r="B3488" s="1253" t="s">
        <v>2714</v>
      </c>
      <c r="C3488" s="1260"/>
      <c r="E3488" s="1101"/>
      <c r="F3488" s="1102"/>
    </row>
    <row r="3489" spans="1:6" ht="13.5" customHeight="1">
      <c r="A3489" s="1097"/>
      <c r="B3489" s="1253" t="s">
        <v>2715</v>
      </c>
      <c r="C3489" s="1260"/>
      <c r="E3489" s="1101"/>
      <c r="F3489" s="1102"/>
    </row>
    <row r="3490" spans="1:6" ht="13.5" customHeight="1">
      <c r="A3490" s="1097"/>
      <c r="B3490" s="1253" t="s">
        <v>2716</v>
      </c>
      <c r="C3490" s="1260"/>
      <c r="E3490" s="1101"/>
      <c r="F3490" s="1102"/>
    </row>
    <row r="3491" spans="1:6" ht="13.5" customHeight="1">
      <c r="A3491" s="1097"/>
      <c r="B3491" s="1253" t="s">
        <v>2717</v>
      </c>
      <c r="C3491" s="1260"/>
      <c r="E3491" s="1101"/>
      <c r="F3491" s="1102"/>
    </row>
    <row r="3492" spans="1:6" ht="13.5" customHeight="1">
      <c r="A3492" s="1097"/>
      <c r="B3492" s="1253" t="s">
        <v>2718</v>
      </c>
      <c r="C3492" s="1260"/>
      <c r="E3492" s="1101"/>
      <c r="F3492" s="1102"/>
    </row>
    <row r="3493" spans="1:6" ht="13.5" customHeight="1">
      <c r="A3493" s="1097"/>
      <c r="B3493" s="1253" t="s">
        <v>2719</v>
      </c>
      <c r="C3493" s="1260"/>
      <c r="E3493" s="1101"/>
      <c r="F3493" s="1102"/>
    </row>
    <row r="3494" spans="1:6" ht="13.5" customHeight="1">
      <c r="A3494" s="1097"/>
      <c r="B3494" s="1253" t="s">
        <v>2720</v>
      </c>
      <c r="C3494" s="1260"/>
      <c r="E3494" s="1101"/>
      <c r="F3494" s="1102"/>
    </row>
    <row r="3495" spans="1:6" ht="13.5" customHeight="1">
      <c r="A3495" s="1097"/>
      <c r="B3495" s="1253" t="s">
        <v>2721</v>
      </c>
      <c r="C3495" s="1260"/>
      <c r="E3495" s="1101"/>
      <c r="F3495" s="1102"/>
    </row>
    <row r="3496" spans="1:6" ht="13.5" customHeight="1">
      <c r="A3496" s="1097"/>
      <c r="B3496" s="1253" t="s">
        <v>2722</v>
      </c>
      <c r="C3496" s="1260"/>
      <c r="E3496" s="1101"/>
      <c r="F3496" s="1102"/>
    </row>
    <row r="3497" spans="1:6" ht="13.5" customHeight="1">
      <c r="A3497" s="1097"/>
      <c r="B3497" s="1253" t="s">
        <v>2723</v>
      </c>
      <c r="C3497" s="1260"/>
      <c r="E3497" s="1101"/>
      <c r="F3497" s="1102"/>
    </row>
    <row r="3498" spans="1:6" ht="13.5" customHeight="1">
      <c r="A3498" s="1097"/>
      <c r="B3498" s="1253" t="s">
        <v>2724</v>
      </c>
      <c r="C3498" s="1260"/>
      <c r="E3498" s="1101"/>
      <c r="F3498" s="1102"/>
    </row>
    <row r="3499" spans="1:6" ht="12.5">
      <c r="A3499" s="1097"/>
      <c r="B3499" s="1253" t="s">
        <v>2725</v>
      </c>
      <c r="C3499" s="1260"/>
      <c r="E3499" s="1101"/>
      <c r="F3499" s="1102"/>
    </row>
    <row r="3500" spans="1:6" ht="12.5">
      <c r="A3500" s="1097"/>
      <c r="B3500" s="1253" t="s">
        <v>2726</v>
      </c>
      <c r="C3500" s="1260"/>
      <c r="E3500" s="1101"/>
      <c r="F3500" s="1102"/>
    </row>
    <row r="3501" spans="1:6" ht="12.5">
      <c r="A3501" s="1097"/>
      <c r="B3501" s="1253" t="s">
        <v>2727</v>
      </c>
      <c r="C3501" s="1260"/>
      <c r="E3501" s="1101"/>
      <c r="F3501" s="1102"/>
    </row>
    <row r="3502" spans="1:6" ht="12.5">
      <c r="A3502" s="1097"/>
      <c r="B3502" s="1253" t="s">
        <v>2728</v>
      </c>
      <c r="C3502" s="1260"/>
      <c r="E3502" s="1101"/>
      <c r="F3502" s="1102"/>
    </row>
    <row r="3503" spans="1:6" ht="12.5">
      <c r="A3503" s="1097"/>
      <c r="B3503" s="1253" t="s">
        <v>2729</v>
      </c>
      <c r="C3503" s="1260"/>
      <c r="E3503" s="1101"/>
      <c r="F3503" s="1102"/>
    </row>
    <row r="3504" spans="1:6" ht="12.5">
      <c r="A3504" s="1097"/>
      <c r="B3504" s="1253" t="s">
        <v>2730</v>
      </c>
      <c r="C3504" s="1260"/>
      <c r="E3504" s="1101"/>
      <c r="F3504" s="1102"/>
    </row>
    <row r="3505" spans="1:6" ht="12.5">
      <c r="A3505" s="1097"/>
      <c r="B3505" s="1253" t="s">
        <v>2731</v>
      </c>
      <c r="C3505" s="1260"/>
      <c r="E3505" s="1101"/>
      <c r="F3505" s="1102"/>
    </row>
    <row r="3506" spans="1:6" ht="12.5">
      <c r="A3506" s="1097"/>
      <c r="B3506" s="1253" t="s">
        <v>2732</v>
      </c>
      <c r="C3506" s="1260"/>
      <c r="E3506" s="1101"/>
      <c r="F3506" s="1102"/>
    </row>
    <row r="3507" spans="1:6" ht="12.5">
      <c r="A3507" s="1097"/>
      <c r="B3507" s="1253" t="s">
        <v>2733</v>
      </c>
      <c r="C3507" s="1260"/>
      <c r="E3507" s="1101"/>
      <c r="F3507" s="1102"/>
    </row>
    <row r="3508" spans="1:6" ht="12.5">
      <c r="A3508" s="1097"/>
      <c r="B3508" s="1253" t="s">
        <v>2734</v>
      </c>
      <c r="C3508" s="1260"/>
      <c r="E3508" s="1101"/>
      <c r="F3508" s="1102"/>
    </row>
    <row r="3509" spans="1:6" ht="12.5">
      <c r="A3509" s="1097"/>
      <c r="B3509" s="1253" t="s">
        <v>2735</v>
      </c>
      <c r="C3509" s="1260"/>
      <c r="E3509" s="1101"/>
      <c r="F3509" s="1102"/>
    </row>
    <row r="3510" spans="1:6" ht="12.5">
      <c r="A3510" s="1097"/>
      <c r="B3510" s="1253" t="s">
        <v>2736</v>
      </c>
      <c r="C3510" s="1260"/>
      <c r="E3510" s="1101"/>
      <c r="F3510" s="1102"/>
    </row>
    <row r="3511" spans="1:6" ht="13.5" customHeight="1">
      <c r="A3511" s="1097"/>
      <c r="B3511" s="1253" t="s">
        <v>2737</v>
      </c>
      <c r="C3511" s="1260"/>
      <c r="E3511" s="1101"/>
      <c r="F3511" s="1102"/>
    </row>
    <row r="3512" spans="1:6" ht="13.5" customHeight="1">
      <c r="A3512" s="1097"/>
      <c r="B3512" s="1253" t="s">
        <v>2738</v>
      </c>
      <c r="C3512" s="1260"/>
      <c r="E3512" s="1101"/>
      <c r="F3512" s="1102"/>
    </row>
    <row r="3513" spans="1:6" ht="13.5" customHeight="1">
      <c r="A3513" s="1097"/>
      <c r="B3513" s="1253" t="s">
        <v>2739</v>
      </c>
      <c r="C3513" s="1260"/>
      <c r="E3513" s="1101"/>
      <c r="F3513" s="1102"/>
    </row>
    <row r="3514" spans="1:6" ht="13.5" customHeight="1">
      <c r="A3514" s="1097"/>
      <c r="B3514" s="1253" t="s">
        <v>2740</v>
      </c>
      <c r="C3514" s="1260"/>
      <c r="E3514" s="1101"/>
      <c r="F3514" s="1102"/>
    </row>
    <row r="3515" spans="1:6" ht="13.5" customHeight="1">
      <c r="A3515" s="1097"/>
      <c r="B3515" s="1253" t="s">
        <v>2741</v>
      </c>
      <c r="C3515" s="1260"/>
      <c r="E3515" s="1101"/>
      <c r="F3515" s="1102"/>
    </row>
    <row r="3516" spans="1:6" ht="13.5" customHeight="1">
      <c r="A3516" s="1097"/>
      <c r="B3516" s="1253" t="s">
        <v>2742</v>
      </c>
      <c r="C3516" s="1260"/>
      <c r="E3516" s="1101"/>
      <c r="F3516" s="1102"/>
    </row>
    <row r="3517" spans="1:6" ht="13.5" customHeight="1">
      <c r="A3517" s="1097"/>
      <c r="B3517" s="1253" t="s">
        <v>2743</v>
      </c>
      <c r="C3517" s="1260"/>
      <c r="E3517" s="1101"/>
      <c r="F3517" s="1102"/>
    </row>
    <row r="3518" spans="1:6" ht="12.5">
      <c r="A3518" s="1097"/>
      <c r="B3518" s="1253" t="s">
        <v>2744</v>
      </c>
      <c r="C3518" s="1260"/>
      <c r="E3518" s="1101"/>
      <c r="F3518" s="1102"/>
    </row>
    <row r="3519" spans="1:6" ht="12.5">
      <c r="A3519" s="1097"/>
      <c r="B3519" s="1253" t="s">
        <v>2745</v>
      </c>
      <c r="C3519" s="1260"/>
      <c r="E3519" s="1101"/>
      <c r="F3519" s="1102"/>
    </row>
    <row r="3520" spans="1:6" ht="13.5" customHeight="1">
      <c r="A3520" s="1097"/>
      <c r="B3520" s="1253" t="s">
        <v>2746</v>
      </c>
      <c r="C3520" s="1260"/>
      <c r="E3520" s="1101"/>
      <c r="F3520" s="1102"/>
    </row>
    <row r="3521" spans="1:12" ht="13.5" customHeight="1">
      <c r="A3521" s="1097"/>
      <c r="B3521" s="1253" t="s">
        <v>2747</v>
      </c>
      <c r="C3521" s="1260"/>
      <c r="E3521" s="1101"/>
      <c r="F3521" s="1102"/>
    </row>
    <row r="3522" spans="1:12" ht="13.5" customHeight="1">
      <c r="A3522" s="1097"/>
      <c r="B3522" s="1253" t="s">
        <v>2748</v>
      </c>
      <c r="C3522" s="1260"/>
      <c r="E3522" s="1101"/>
      <c r="F3522" s="1102"/>
    </row>
    <row r="3523" spans="1:12" ht="13.5" customHeight="1">
      <c r="A3523" s="1097"/>
      <c r="B3523" s="1253" t="s">
        <v>2749</v>
      </c>
      <c r="C3523" s="1260"/>
      <c r="E3523" s="1101"/>
      <c r="F3523" s="1102"/>
    </row>
    <row r="3524" spans="1:12" ht="13.5" customHeight="1">
      <c r="A3524" s="1097"/>
      <c r="B3524" s="1253" t="s">
        <v>2750</v>
      </c>
      <c r="C3524" s="1260"/>
      <c r="E3524" s="1101"/>
      <c r="F3524" s="1102"/>
    </row>
    <row r="3525" spans="1:12" ht="13.5" customHeight="1">
      <c r="A3525" s="1097"/>
      <c r="B3525" s="1253" t="s">
        <v>2751</v>
      </c>
      <c r="C3525" s="1260"/>
      <c r="E3525" s="1101"/>
      <c r="F3525" s="1102"/>
    </row>
    <row r="3526" spans="1:12" ht="13.5" customHeight="1">
      <c r="A3526" s="1097"/>
      <c r="B3526" s="1253" t="s">
        <v>2752</v>
      </c>
      <c r="C3526" s="1260"/>
      <c r="E3526" s="1101"/>
      <c r="F3526" s="1102"/>
    </row>
    <row r="3527" spans="1:12" ht="57.5">
      <c r="A3527" s="1097"/>
      <c r="B3527" s="1280" t="s">
        <v>2753</v>
      </c>
      <c r="C3527" s="1260"/>
      <c r="E3527" s="1101"/>
      <c r="F3527" s="1102"/>
    </row>
    <row r="3528" spans="1:12" ht="13.5" customHeight="1">
      <c r="A3528" s="1097"/>
      <c r="B3528" s="1281" t="s">
        <v>3228</v>
      </c>
      <c r="C3528" s="1260" t="s">
        <v>183</v>
      </c>
      <c r="D3528" s="1088">
        <v>1</v>
      </c>
      <c r="E3528" s="1101"/>
      <c r="F3528" s="1101">
        <f>D3528*E3528</f>
        <v>0</v>
      </c>
    </row>
    <row r="3529" spans="1:12" ht="13.5" customHeight="1">
      <c r="A3529" s="1097"/>
      <c r="B3529" s="1104"/>
      <c r="C3529" s="1099"/>
      <c r="D3529" s="1100"/>
      <c r="E3529" s="1101"/>
      <c r="F3529" s="1102"/>
    </row>
    <row r="3530" spans="1:12" ht="13.5" customHeight="1">
      <c r="A3530" s="1231" t="s">
        <v>3229</v>
      </c>
      <c r="B3530" s="1282" t="s">
        <v>2756</v>
      </c>
      <c r="C3530" s="1260" t="s">
        <v>5</v>
      </c>
      <c r="D3530" s="1088">
        <v>1</v>
      </c>
      <c r="E3530" s="1283"/>
      <c r="F3530" s="1101">
        <f>D3530*E3530</f>
        <v>0</v>
      </c>
      <c r="G3530" s="1097"/>
      <c r="H3530" s="1103"/>
      <c r="I3530" s="1099"/>
      <c r="J3530" s="1100"/>
      <c r="K3530" s="1101"/>
      <c r="L3530" s="1101"/>
    </row>
    <row r="3531" spans="1:12" ht="13.5" customHeight="1">
      <c r="A3531" s="1231"/>
      <c r="B3531" s="1253"/>
      <c r="C3531" s="1260"/>
      <c r="E3531" s="1283"/>
      <c r="F3531" s="1284"/>
      <c r="G3531" s="1097"/>
      <c r="H3531" s="1105"/>
      <c r="I3531" s="1099"/>
      <c r="J3531" s="1100"/>
      <c r="K3531" s="1101"/>
      <c r="L3531" s="1101"/>
    </row>
    <row r="3532" spans="1:12" ht="27.75" customHeight="1">
      <c r="A3532" s="1231" t="s">
        <v>3230</v>
      </c>
      <c r="B3532" s="1137" t="s">
        <v>2758</v>
      </c>
      <c r="C3532" s="1260"/>
      <c r="E3532" s="1283"/>
      <c r="F3532" s="1284"/>
      <c r="G3532" s="1097"/>
      <c r="H3532" s="1106"/>
      <c r="I3532" s="1099"/>
      <c r="J3532" s="1100"/>
      <c r="K3532" s="1101"/>
      <c r="L3532" s="1101"/>
    </row>
    <row r="3533" spans="1:12" ht="13.5" customHeight="1">
      <c r="A3533" s="1231"/>
      <c r="B3533" s="1137" t="s">
        <v>2759</v>
      </c>
      <c r="C3533" s="1260" t="s">
        <v>5</v>
      </c>
      <c r="D3533" s="1088">
        <v>1</v>
      </c>
      <c r="E3533" s="1283"/>
      <c r="F3533" s="1101">
        <f>D3533*E3533</f>
        <v>0</v>
      </c>
      <c r="G3533" s="1097"/>
      <c r="H3533" s="1106"/>
      <c r="I3533" s="1099"/>
      <c r="J3533" s="1100"/>
      <c r="K3533" s="1101"/>
      <c r="L3533" s="1101"/>
    </row>
    <row r="3534" spans="1:12" ht="13.5" customHeight="1">
      <c r="A3534" s="1231"/>
      <c r="B3534" s="1137"/>
      <c r="C3534" s="1260"/>
      <c r="E3534" s="1283"/>
      <c r="F3534" s="1284"/>
      <c r="G3534" s="1097"/>
      <c r="H3534" s="1106"/>
      <c r="I3534" s="1099"/>
      <c r="J3534" s="1100"/>
      <c r="K3534" s="1101"/>
      <c r="L3534" s="1101"/>
    </row>
    <row r="3535" spans="1:12" ht="25.5" customHeight="1">
      <c r="A3535" s="1231" t="s">
        <v>3231</v>
      </c>
      <c r="B3535" s="1137" t="s">
        <v>2761</v>
      </c>
      <c r="C3535" s="1260" t="s">
        <v>5</v>
      </c>
      <c r="D3535" s="1088">
        <v>1</v>
      </c>
      <c r="E3535" s="1283"/>
      <c r="F3535" s="1101">
        <f>D3535*E3535</f>
        <v>0</v>
      </c>
      <c r="G3535" s="1097"/>
      <c r="H3535" s="1106"/>
      <c r="I3535" s="1099"/>
      <c r="J3535" s="1100"/>
      <c r="K3535" s="1101"/>
      <c r="L3535" s="1101"/>
    </row>
    <row r="3536" spans="1:12" ht="13.5" customHeight="1">
      <c r="A3536" s="1231"/>
      <c r="B3536" s="1137"/>
      <c r="C3536" s="1260"/>
      <c r="E3536" s="1283"/>
      <c r="F3536" s="1284"/>
      <c r="G3536" s="1097"/>
      <c r="H3536" s="1106"/>
      <c r="I3536" s="1099"/>
      <c r="J3536" s="1100"/>
      <c r="K3536" s="1101"/>
      <c r="L3536" s="1101"/>
    </row>
    <row r="3537" spans="1:12" ht="13.5" customHeight="1">
      <c r="A3537" s="1231"/>
      <c r="B3537" s="1205" t="s">
        <v>2762</v>
      </c>
      <c r="C3537" s="1260"/>
      <c r="E3537" s="1283"/>
      <c r="F3537" s="1284"/>
      <c r="G3537" s="1097"/>
      <c r="H3537" s="1106"/>
      <c r="I3537" s="1099"/>
      <c r="J3537" s="1100"/>
      <c r="K3537" s="1101"/>
      <c r="L3537" s="1101"/>
    </row>
    <row r="3538" spans="1:12" ht="13.5" customHeight="1">
      <c r="A3538" s="1231" t="s">
        <v>3232</v>
      </c>
      <c r="B3538" s="1137" t="s">
        <v>2884</v>
      </c>
      <c r="C3538" s="1260" t="s">
        <v>5</v>
      </c>
      <c r="D3538" s="1088">
        <v>1</v>
      </c>
      <c r="E3538" s="1283"/>
      <c r="F3538" s="1101">
        <f>D3538*E3538</f>
        <v>0</v>
      </c>
      <c r="G3538" s="1097"/>
      <c r="H3538" s="1106"/>
      <c r="I3538" s="1099"/>
      <c r="J3538" s="1100"/>
      <c r="K3538" s="1101"/>
      <c r="L3538" s="1101"/>
    </row>
    <row r="3539" spans="1:12" ht="13.5" customHeight="1">
      <c r="A3539" s="1231"/>
      <c r="B3539" s="1137"/>
      <c r="C3539" s="1260"/>
      <c r="E3539" s="1283"/>
      <c r="F3539" s="1284"/>
      <c r="G3539" s="1097"/>
      <c r="H3539" s="1106"/>
      <c r="I3539" s="1099"/>
      <c r="J3539" s="1100"/>
      <c r="K3539" s="1101"/>
      <c r="L3539" s="1101"/>
    </row>
    <row r="3540" spans="1:12" ht="13.5" customHeight="1">
      <c r="A3540" s="1231" t="s">
        <v>3233</v>
      </c>
      <c r="B3540" s="1137" t="s">
        <v>2766</v>
      </c>
      <c r="C3540" s="1260" t="s">
        <v>5</v>
      </c>
      <c r="D3540" s="1088">
        <v>1</v>
      </c>
      <c r="E3540" s="1283"/>
      <c r="F3540" s="1101">
        <f>D3540*E3540</f>
        <v>0</v>
      </c>
      <c r="G3540" s="1097"/>
      <c r="H3540" s="1106"/>
      <c r="I3540" s="1099"/>
      <c r="J3540" s="1100"/>
      <c r="K3540" s="1101"/>
      <c r="L3540" s="1101"/>
    </row>
    <row r="3541" spans="1:12" ht="13.5" customHeight="1">
      <c r="A3541" s="1231"/>
      <c r="B3541" s="1137"/>
      <c r="C3541" s="1260"/>
      <c r="E3541" s="1283"/>
      <c r="F3541" s="1284"/>
      <c r="G3541" s="1097"/>
      <c r="H3541" s="1106"/>
      <c r="I3541" s="1099"/>
      <c r="J3541" s="1100"/>
      <c r="K3541" s="1101"/>
      <c r="L3541" s="1101"/>
    </row>
    <row r="3542" spans="1:12" ht="13.5" customHeight="1">
      <c r="A3542" s="1231" t="s">
        <v>3234</v>
      </c>
      <c r="B3542" s="1137" t="s">
        <v>2768</v>
      </c>
      <c r="C3542" s="1260" t="s">
        <v>5</v>
      </c>
      <c r="D3542" s="1088">
        <v>4</v>
      </c>
      <c r="E3542" s="1283"/>
      <c r="F3542" s="1101">
        <f>D3542*E3542</f>
        <v>0</v>
      </c>
      <c r="G3542" s="1097"/>
      <c r="H3542" s="1106"/>
      <c r="I3542" s="1099"/>
      <c r="J3542" s="1100"/>
      <c r="K3542" s="1101"/>
      <c r="L3542" s="1101"/>
    </row>
    <row r="3543" spans="1:12" ht="13.5" customHeight="1">
      <c r="A3543" s="1231"/>
      <c r="B3543" s="1137"/>
      <c r="C3543" s="1260"/>
      <c r="E3543" s="1283"/>
      <c r="F3543" s="1284"/>
      <c r="G3543" s="1097"/>
      <c r="H3543" s="1106"/>
      <c r="I3543" s="1099"/>
      <c r="J3543" s="1100"/>
      <c r="K3543" s="1101"/>
      <c r="L3543" s="1101"/>
    </row>
    <row r="3544" spans="1:12" ht="13.5" customHeight="1">
      <c r="A3544" s="1231" t="s">
        <v>3235</v>
      </c>
      <c r="B3544" s="1137" t="s">
        <v>2770</v>
      </c>
      <c r="C3544" s="1260" t="s">
        <v>5</v>
      </c>
      <c r="D3544" s="1088">
        <v>1</v>
      </c>
      <c r="E3544" s="1283"/>
      <c r="F3544" s="1101">
        <f>D3544*E3544</f>
        <v>0</v>
      </c>
      <c r="G3544" s="1097"/>
      <c r="H3544" s="1106"/>
      <c r="I3544" s="1099"/>
      <c r="J3544" s="1100"/>
      <c r="K3544" s="1101"/>
      <c r="L3544" s="1101"/>
    </row>
    <row r="3545" spans="1:12" ht="13.5" customHeight="1">
      <c r="A3545" s="1231"/>
      <c r="B3545" s="1137"/>
      <c r="C3545" s="1260"/>
      <c r="E3545" s="1283"/>
      <c r="F3545" s="1284"/>
      <c r="G3545" s="1097"/>
      <c r="H3545" s="1106"/>
      <c r="I3545" s="1099"/>
      <c r="J3545" s="1100"/>
      <c r="K3545" s="1101"/>
      <c r="L3545" s="1101"/>
    </row>
    <row r="3546" spans="1:12" ht="13.5" customHeight="1">
      <c r="A3546" s="1231" t="s">
        <v>3236</v>
      </c>
      <c r="B3546" s="1137" t="s">
        <v>2772</v>
      </c>
      <c r="C3546" s="1260" t="s">
        <v>5</v>
      </c>
      <c r="D3546" s="1088">
        <v>1</v>
      </c>
      <c r="E3546" s="1283"/>
      <c r="F3546" s="1101">
        <f>D3546*E3546</f>
        <v>0</v>
      </c>
      <c r="G3546" s="1097"/>
      <c r="H3546" s="1106"/>
      <c r="I3546" s="1099"/>
      <c r="J3546" s="1100"/>
      <c r="K3546" s="1101"/>
      <c r="L3546" s="1101"/>
    </row>
    <row r="3547" spans="1:12" ht="13.5" customHeight="1">
      <c r="A3547" s="1231"/>
      <c r="B3547" s="1137"/>
      <c r="C3547" s="1260"/>
      <c r="E3547" s="1283"/>
      <c r="F3547" s="1284"/>
      <c r="G3547" s="1097"/>
      <c r="H3547" s="1106"/>
      <c r="I3547" s="1099"/>
      <c r="J3547" s="1100"/>
      <c r="K3547" s="1101"/>
      <c r="L3547" s="1101"/>
    </row>
    <row r="3548" spans="1:12" ht="17.25" customHeight="1">
      <c r="A3548" s="1231" t="s">
        <v>3237</v>
      </c>
      <c r="B3548" s="1137" t="s">
        <v>2774</v>
      </c>
      <c r="C3548" s="1260" t="s">
        <v>1579</v>
      </c>
      <c r="D3548" s="1088">
        <v>10</v>
      </c>
      <c r="E3548" s="1283"/>
      <c r="F3548" s="1101">
        <f>D3548*E3548</f>
        <v>0</v>
      </c>
      <c r="G3548" s="1097"/>
      <c r="H3548" s="1106"/>
      <c r="I3548" s="1099"/>
      <c r="J3548" s="1100"/>
      <c r="K3548" s="1101"/>
      <c r="L3548" s="1101"/>
    </row>
    <row r="3549" spans="1:12" ht="13.5" customHeight="1">
      <c r="A3549" s="1231"/>
      <c r="B3549" s="1137"/>
      <c r="C3549" s="1260"/>
      <c r="E3549" s="1283"/>
      <c r="F3549" s="1284"/>
      <c r="G3549" s="1097"/>
      <c r="H3549" s="1106"/>
      <c r="I3549" s="1099"/>
      <c r="J3549" s="1100"/>
      <c r="K3549" s="1101"/>
      <c r="L3549" s="1101"/>
    </row>
    <row r="3550" spans="1:12" ht="13.5" customHeight="1">
      <c r="A3550" s="1231" t="s">
        <v>3238</v>
      </c>
      <c r="B3550" s="1137" t="s">
        <v>2776</v>
      </c>
      <c r="C3550" s="1260" t="s">
        <v>2777</v>
      </c>
      <c r="D3550" s="1088">
        <v>1</v>
      </c>
      <c r="E3550" s="1283"/>
      <c r="F3550" s="1101">
        <f>D3550*E3550</f>
        <v>0</v>
      </c>
      <c r="G3550" s="1097"/>
      <c r="H3550" s="1106"/>
      <c r="I3550" s="1099"/>
      <c r="J3550" s="1100"/>
      <c r="K3550" s="1101"/>
      <c r="L3550" s="1101"/>
    </row>
    <row r="3551" spans="1:12" ht="13.5" customHeight="1">
      <c r="A3551" s="1231"/>
      <c r="B3551" s="1137"/>
      <c r="C3551" s="1260"/>
      <c r="E3551" s="1283"/>
      <c r="F3551" s="1284"/>
      <c r="G3551" s="1097"/>
      <c r="H3551" s="1106"/>
      <c r="I3551" s="1099"/>
      <c r="J3551" s="1100"/>
      <c r="K3551" s="1101"/>
      <c r="L3551" s="1101"/>
    </row>
    <row r="3552" spans="1:12" ht="13.5" customHeight="1">
      <c r="A3552" s="1231" t="s">
        <v>3239</v>
      </c>
      <c r="B3552" s="1137" t="s">
        <v>2779</v>
      </c>
      <c r="C3552" s="1260" t="s">
        <v>5</v>
      </c>
      <c r="D3552" s="1088">
        <v>1</v>
      </c>
      <c r="E3552" s="1283"/>
      <c r="F3552" s="1101">
        <f>D3552*E3552</f>
        <v>0</v>
      </c>
      <c r="G3552" s="1097"/>
      <c r="H3552" s="1106"/>
      <c r="I3552" s="1099"/>
      <c r="J3552" s="1100"/>
      <c r="K3552" s="1101"/>
      <c r="L3552" s="1101"/>
    </row>
    <row r="3553" spans="1:12" ht="13.5" customHeight="1">
      <c r="A3553" s="1231"/>
      <c r="B3553" s="1137"/>
      <c r="C3553" s="1260"/>
      <c r="E3553" s="1283"/>
      <c r="F3553" s="1284"/>
      <c r="G3553" s="1097"/>
      <c r="H3553" s="1106"/>
      <c r="I3553" s="1099"/>
      <c r="J3553" s="1100"/>
      <c r="K3553" s="1101"/>
      <c r="L3553" s="1101"/>
    </row>
    <row r="3554" spans="1:12" ht="72" customHeight="1">
      <c r="A3554" s="1231" t="s">
        <v>3240</v>
      </c>
      <c r="B3554" s="1137" t="s">
        <v>2781</v>
      </c>
      <c r="C3554" s="1285" t="s">
        <v>2777</v>
      </c>
      <c r="D3554" s="1088">
        <v>1</v>
      </c>
      <c r="E3554" s="1283"/>
      <c r="F3554" s="1101">
        <f>D3554*E3554</f>
        <v>0</v>
      </c>
      <c r="G3554" s="1097"/>
      <c r="H3554" s="1106"/>
      <c r="I3554" s="1099"/>
      <c r="J3554" s="1100"/>
      <c r="K3554" s="1101"/>
      <c r="L3554" s="1101"/>
    </row>
    <row r="3555" spans="1:12" ht="13.5" customHeight="1">
      <c r="A3555" s="1231"/>
      <c r="B3555" s="1137"/>
      <c r="C3555" s="1260"/>
      <c r="E3555" s="1283"/>
      <c r="F3555" s="1284"/>
      <c r="G3555" s="1097"/>
      <c r="H3555" s="1106"/>
      <c r="I3555" s="1099"/>
      <c r="J3555" s="1100"/>
      <c r="K3555" s="1101"/>
      <c r="L3555" s="1101"/>
    </row>
    <row r="3556" spans="1:12" ht="13.5" customHeight="1">
      <c r="A3556" s="1231" t="s">
        <v>3241</v>
      </c>
      <c r="B3556" s="1137" t="s">
        <v>2783</v>
      </c>
      <c r="C3556" s="1260" t="s">
        <v>5</v>
      </c>
      <c r="D3556" s="1088">
        <v>3</v>
      </c>
      <c r="E3556" s="1283"/>
      <c r="F3556" s="1101">
        <f>D3556*E3556</f>
        <v>0</v>
      </c>
      <c r="G3556" s="1097"/>
      <c r="H3556" s="1106"/>
      <c r="I3556" s="1099"/>
      <c r="J3556" s="1100"/>
      <c r="K3556" s="1101"/>
      <c r="L3556" s="1101"/>
    </row>
    <row r="3557" spans="1:12" ht="13.5" customHeight="1">
      <c r="A3557" s="1231"/>
      <c r="B3557" s="1137"/>
      <c r="C3557" s="1260"/>
      <c r="E3557" s="1283"/>
      <c r="F3557" s="1284"/>
      <c r="G3557" s="1097"/>
      <c r="H3557" s="1106"/>
      <c r="I3557" s="1099"/>
      <c r="J3557" s="1100"/>
      <c r="K3557" s="1101"/>
      <c r="L3557" s="1101"/>
    </row>
    <row r="3558" spans="1:12" ht="13.5" customHeight="1">
      <c r="A3558" s="1231" t="s">
        <v>3242</v>
      </c>
      <c r="B3558" s="1137" t="s">
        <v>2766</v>
      </c>
      <c r="C3558" s="1260" t="s">
        <v>5</v>
      </c>
      <c r="D3558" s="1088">
        <v>1</v>
      </c>
      <c r="E3558" s="1283"/>
      <c r="F3558" s="1101">
        <f>D3558*E3558</f>
        <v>0</v>
      </c>
      <c r="G3558" s="1097"/>
      <c r="H3558" s="1106"/>
      <c r="I3558" s="1099"/>
      <c r="J3558" s="1100"/>
      <c r="K3558" s="1101"/>
      <c r="L3558" s="1101"/>
    </row>
    <row r="3559" spans="1:12" ht="13.5" customHeight="1">
      <c r="A3559" s="1231"/>
      <c r="B3559" s="1137"/>
      <c r="C3559" s="1260"/>
      <c r="E3559" s="1283"/>
      <c r="F3559" s="1284"/>
      <c r="G3559" s="1097"/>
      <c r="H3559" s="1106"/>
      <c r="I3559" s="1099"/>
      <c r="J3559" s="1100"/>
      <c r="K3559" s="1101"/>
      <c r="L3559" s="1101"/>
    </row>
    <row r="3560" spans="1:12" ht="23">
      <c r="A3560" s="1231" t="s">
        <v>3243</v>
      </c>
      <c r="B3560" s="1137" t="s">
        <v>2687</v>
      </c>
      <c r="C3560" s="1260" t="s">
        <v>183</v>
      </c>
      <c r="D3560" s="1088">
        <v>1</v>
      </c>
      <c r="E3560" s="1283"/>
      <c r="F3560" s="1101">
        <f>D3560*E3560</f>
        <v>0</v>
      </c>
      <c r="G3560" s="1097"/>
      <c r="H3560" s="1106"/>
      <c r="I3560" s="1099"/>
      <c r="J3560" s="1100"/>
      <c r="K3560" s="1101"/>
      <c r="L3560" s="1101"/>
    </row>
    <row r="3561" spans="1:12" ht="13.5" customHeight="1">
      <c r="A3561" s="1231"/>
      <c r="B3561" s="1137"/>
      <c r="C3561" s="1260"/>
      <c r="E3561" s="1283"/>
      <c r="F3561" s="1284"/>
      <c r="G3561" s="1097"/>
      <c r="H3561" s="1106"/>
      <c r="I3561" s="1099"/>
      <c r="J3561" s="1100"/>
      <c r="K3561" s="1101"/>
      <c r="L3561" s="1101"/>
    </row>
    <row r="3562" spans="1:12" ht="48.75" customHeight="1">
      <c r="A3562" s="1137" t="s">
        <v>3244</v>
      </c>
      <c r="B3562" s="1137" t="s">
        <v>2689</v>
      </c>
      <c r="C3562" s="1260" t="s">
        <v>183</v>
      </c>
      <c r="D3562" s="1088">
        <v>1</v>
      </c>
      <c r="E3562" s="1283"/>
      <c r="F3562" s="1101">
        <f>D3562*E3562</f>
        <v>0</v>
      </c>
      <c r="G3562" s="1097"/>
      <c r="H3562" s="1106"/>
      <c r="I3562" s="1099"/>
      <c r="J3562" s="1100"/>
      <c r="K3562" s="1101"/>
      <c r="L3562" s="1101"/>
    </row>
    <row r="3563" spans="1:12" ht="13.5" customHeight="1">
      <c r="A3563" s="1231"/>
      <c r="B3563" s="1137"/>
      <c r="C3563" s="1260"/>
      <c r="E3563" s="1283"/>
      <c r="F3563" s="1286"/>
      <c r="G3563" s="1097"/>
      <c r="H3563" s="1106"/>
      <c r="I3563" s="1099"/>
      <c r="J3563" s="1100"/>
      <c r="K3563" s="1101"/>
      <c r="L3563" s="1101"/>
    </row>
    <row r="3564" spans="1:12" ht="46">
      <c r="A3564" s="1137" t="s">
        <v>3245</v>
      </c>
      <c r="B3564" s="1137" t="s">
        <v>2788</v>
      </c>
      <c r="C3564" s="1285" t="s">
        <v>183</v>
      </c>
      <c r="D3564" s="1088">
        <v>1</v>
      </c>
      <c r="E3564" s="1283"/>
      <c r="F3564" s="1101">
        <f>D3564*E3564</f>
        <v>0</v>
      </c>
      <c r="G3564" s="1097"/>
      <c r="H3564" s="1106"/>
      <c r="I3564" s="1099"/>
      <c r="J3564" s="1100"/>
      <c r="K3564" s="1101"/>
      <c r="L3564" s="1101"/>
    </row>
    <row r="3565" spans="1:12" ht="14.5">
      <c r="A3565" s="1137"/>
      <c r="B3565" s="1137"/>
      <c r="C3565" s="1260"/>
      <c r="E3565" s="1283"/>
      <c r="F3565" s="1286"/>
      <c r="G3565" s="1097"/>
      <c r="H3565" s="1106"/>
      <c r="I3565" s="1099"/>
      <c r="J3565" s="1100"/>
      <c r="K3565" s="1101"/>
      <c r="L3565" s="1101"/>
    </row>
    <row r="3566" spans="1:12" ht="46">
      <c r="A3566" s="1137" t="s">
        <v>3246</v>
      </c>
      <c r="B3566" s="1137" t="s">
        <v>2790</v>
      </c>
      <c r="C3566" s="1285" t="s">
        <v>183</v>
      </c>
      <c r="D3566" s="1088">
        <v>1</v>
      </c>
      <c r="E3566" s="1283"/>
      <c r="F3566" s="1101">
        <f>D3566*E3566</f>
        <v>0</v>
      </c>
      <c r="G3566" s="1097"/>
      <c r="H3566" s="1106"/>
      <c r="I3566" s="1099"/>
      <c r="J3566" s="1100"/>
      <c r="K3566" s="1101"/>
      <c r="L3566" s="1101"/>
    </row>
    <row r="3567" spans="1:12" ht="14.5">
      <c r="A3567" s="1231"/>
      <c r="B3567" s="1137"/>
      <c r="C3567" s="1260"/>
      <c r="E3567" s="1283"/>
      <c r="F3567" s="1286"/>
      <c r="G3567" s="1097"/>
      <c r="H3567" s="1106"/>
      <c r="I3567" s="1099"/>
      <c r="J3567" s="1100"/>
      <c r="K3567" s="1101"/>
      <c r="L3567" s="1101"/>
    </row>
    <row r="3568" spans="1:12" s="1076" customFormat="1" ht="16.5" customHeight="1">
      <c r="A3568" s="1287" t="s">
        <v>3226</v>
      </c>
      <c r="B3568" s="1288" t="s">
        <v>2791</v>
      </c>
      <c r="C3568" s="1289"/>
      <c r="D3568" s="1289"/>
      <c r="E3568" s="1290"/>
      <c r="F3568" s="1291">
        <f>SUM(F3463:F3567)</f>
        <v>0</v>
      </c>
    </row>
    <row r="3569" spans="1:12" ht="13.5" customHeight="1">
      <c r="A3569" s="1231"/>
      <c r="B3569" s="1137"/>
      <c r="C3569" s="1260"/>
      <c r="E3569" s="1283"/>
      <c r="F3569" s="1286"/>
      <c r="G3569" s="1097"/>
      <c r="H3569" s="1106"/>
      <c r="I3569" s="1099"/>
      <c r="J3569" s="1100"/>
      <c r="K3569" s="1101"/>
      <c r="L3569" s="1101"/>
    </row>
    <row r="3570" spans="1:12" ht="12.5">
      <c r="A3570" s="1090" t="s">
        <v>3247</v>
      </c>
      <c r="B3570" s="1205" t="s">
        <v>2793</v>
      </c>
      <c r="C3570" s="1092"/>
      <c r="D3570" s="1093"/>
      <c r="E3570" s="1094"/>
      <c r="F3570" s="1095"/>
    </row>
    <row r="3571" spans="1:12" ht="13.5" customHeight="1">
      <c r="A3571" s="1231"/>
      <c r="B3571" s="1137"/>
      <c r="C3571" s="1260"/>
      <c r="E3571" s="1283"/>
      <c r="F3571" s="1286"/>
      <c r="G3571" s="1097"/>
      <c r="H3571" s="1106"/>
      <c r="I3571" s="1099"/>
      <c r="J3571" s="1100"/>
      <c r="K3571" s="1101"/>
      <c r="L3571" s="1101"/>
    </row>
    <row r="3572" spans="1:12" ht="24" customHeight="1">
      <c r="A3572" s="1097" t="s">
        <v>3248</v>
      </c>
      <c r="B3572" s="1120" t="s">
        <v>2795</v>
      </c>
      <c r="C3572" s="1121"/>
      <c r="D3572" s="1100"/>
      <c r="E3572" s="1101"/>
      <c r="F3572" s="1101"/>
    </row>
    <row r="3573" spans="1:12" ht="13.5" customHeight="1">
      <c r="A3573" s="1097"/>
      <c r="B3573" s="1120"/>
      <c r="C3573" s="1121"/>
      <c r="D3573" s="1100"/>
      <c r="E3573" s="1101"/>
      <c r="F3573" s="1101"/>
    </row>
    <row r="3574" spans="1:12" ht="13.5" customHeight="1">
      <c r="A3574" s="1097"/>
      <c r="B3574" s="1122" t="s">
        <v>2963</v>
      </c>
      <c r="C3574" s="1123" t="s">
        <v>5</v>
      </c>
      <c r="D3574" s="1100">
        <v>4</v>
      </c>
      <c r="E3574" s="1101"/>
      <c r="F3574" s="1101"/>
    </row>
    <row r="3575" spans="1:12" ht="13.5" customHeight="1">
      <c r="A3575" s="1097"/>
      <c r="B3575" s="1122" t="s">
        <v>2796</v>
      </c>
      <c r="C3575" s="1123" t="s">
        <v>5</v>
      </c>
      <c r="D3575" s="1100">
        <v>1</v>
      </c>
      <c r="E3575" s="1101"/>
      <c r="F3575" s="1101"/>
    </row>
    <row r="3576" spans="1:12" ht="13.5" customHeight="1">
      <c r="A3576" s="1097"/>
      <c r="B3576" s="1122" t="s">
        <v>3023</v>
      </c>
      <c r="C3576" s="1123" t="s">
        <v>5</v>
      </c>
      <c r="D3576" s="1100">
        <v>1</v>
      </c>
      <c r="E3576" s="1101"/>
      <c r="F3576" s="1101"/>
    </row>
    <row r="3577" spans="1:12" ht="13.5" customHeight="1">
      <c r="A3577" s="1097"/>
      <c r="B3577" s="1122" t="s">
        <v>2798</v>
      </c>
      <c r="C3577" s="1123" t="s">
        <v>5</v>
      </c>
      <c r="D3577" s="1100">
        <v>1</v>
      </c>
      <c r="E3577" s="1101"/>
      <c r="F3577" s="1101"/>
    </row>
    <row r="3578" spans="1:12" ht="13.5" customHeight="1">
      <c r="A3578" s="1097"/>
      <c r="B3578" s="1122" t="s">
        <v>2964</v>
      </c>
      <c r="C3578" s="1123" t="s">
        <v>5</v>
      </c>
      <c r="D3578" s="1100">
        <v>1</v>
      </c>
      <c r="E3578" s="1101"/>
      <c r="F3578" s="1101"/>
    </row>
    <row r="3579" spans="1:12" ht="13.5" customHeight="1">
      <c r="A3579" s="1097"/>
      <c r="B3579" s="1122"/>
      <c r="C3579" s="1123"/>
      <c r="D3579" s="1100"/>
      <c r="E3579" s="1101"/>
      <c r="F3579" s="1101"/>
    </row>
    <row r="3580" spans="1:12" ht="13.5" customHeight="1">
      <c r="A3580" s="1097"/>
      <c r="B3580" s="1120" t="s">
        <v>2799</v>
      </c>
      <c r="C3580" s="1123"/>
      <c r="D3580" s="1100"/>
      <c r="E3580" s="1101"/>
      <c r="F3580" s="1101"/>
    </row>
    <row r="3581" spans="1:12">
      <c r="A3581" s="1097"/>
      <c r="B3581" s="1124" t="s">
        <v>2112</v>
      </c>
      <c r="C3581" s="1123" t="s">
        <v>5</v>
      </c>
      <c r="D3581" s="1100">
        <f>SUM(D3574:D3578)</f>
        <v>8</v>
      </c>
      <c r="E3581" s="1101"/>
      <c r="F3581" s="1101"/>
    </row>
    <row r="3582" spans="1:12" ht="23">
      <c r="A3582" s="1097"/>
      <c r="B3582" s="1124" t="s">
        <v>2113</v>
      </c>
      <c r="C3582" s="1123" t="s">
        <v>5</v>
      </c>
      <c r="D3582" s="1100">
        <f>SUM(D3574:D3578)</f>
        <v>8</v>
      </c>
      <c r="E3582" s="1101"/>
      <c r="F3582" s="1101"/>
    </row>
    <row r="3583" spans="1:12" ht="23">
      <c r="A3583" s="1097"/>
      <c r="B3583" s="1104" t="s">
        <v>2114</v>
      </c>
      <c r="C3583" s="1123" t="s">
        <v>5</v>
      </c>
      <c r="D3583" s="1100">
        <f>SUM(D3574:D3578)</f>
        <v>8</v>
      </c>
      <c r="E3583" s="1101"/>
      <c r="F3583" s="1101"/>
    </row>
    <row r="3584" spans="1:12" ht="13.5" customHeight="1">
      <c r="A3584" s="1097"/>
      <c r="B3584" s="1120" t="s">
        <v>2115</v>
      </c>
      <c r="C3584" s="1123" t="s">
        <v>183</v>
      </c>
      <c r="D3584" s="1100">
        <f>SUM(D3574:D3578)</f>
        <v>8</v>
      </c>
      <c r="E3584" s="1101"/>
      <c r="F3584" s="1101"/>
    </row>
    <row r="3585" spans="1:12" ht="13.5" customHeight="1">
      <c r="A3585" s="1097"/>
      <c r="B3585" s="1097" t="s">
        <v>2116</v>
      </c>
      <c r="C3585" s="1123" t="s">
        <v>5</v>
      </c>
      <c r="D3585" s="1100">
        <f>SUM(D3574:D3578)</f>
        <v>8</v>
      </c>
      <c r="E3585" s="1101"/>
      <c r="F3585" s="1101"/>
    </row>
    <row r="3586" spans="1:12" ht="13.5" customHeight="1">
      <c r="A3586" s="1097"/>
      <c r="B3586" s="1097" t="s">
        <v>2117</v>
      </c>
      <c r="C3586" s="1123" t="s">
        <v>5</v>
      </c>
      <c r="D3586" s="1100">
        <f>SUM(D3574:D3578)*2</f>
        <v>16</v>
      </c>
      <c r="E3586" s="1101"/>
      <c r="F3586" s="1101"/>
    </row>
    <row r="3587" spans="1:12" ht="13.5" customHeight="1">
      <c r="A3587" s="1097"/>
      <c r="B3587" s="1097"/>
      <c r="C3587" s="1123"/>
      <c r="D3587" s="1100"/>
      <c r="E3587" s="1101"/>
      <c r="F3587" s="1101"/>
    </row>
    <row r="3588" spans="1:12" ht="13.5" customHeight="1">
      <c r="A3588" s="1097"/>
      <c r="B3588" s="1097" t="s">
        <v>3249</v>
      </c>
      <c r="C3588" s="1123" t="s">
        <v>183</v>
      </c>
      <c r="D3588" s="1100">
        <f>SUM(D3574:D3578)</f>
        <v>8</v>
      </c>
      <c r="E3588" s="1101"/>
      <c r="F3588" s="1101">
        <f>D3588*E3588</f>
        <v>0</v>
      </c>
    </row>
    <row r="3589" spans="1:12" ht="23">
      <c r="A3589" s="1097"/>
      <c r="B3589" s="1097" t="s">
        <v>2119</v>
      </c>
      <c r="C3589" s="1123"/>
      <c r="D3589" s="1100"/>
      <c r="E3589" s="1101"/>
      <c r="F3589" s="1101"/>
    </row>
    <row r="3590" spans="1:12" ht="14.5">
      <c r="A3590" s="1137"/>
      <c r="B3590" s="1137"/>
      <c r="C3590" s="1260"/>
      <c r="E3590" s="1283"/>
      <c r="F3590" s="1286"/>
      <c r="G3590" s="1097"/>
      <c r="H3590" s="1106"/>
      <c r="I3590" s="1099"/>
      <c r="J3590" s="1100"/>
      <c r="K3590" s="1101"/>
      <c r="L3590" s="1101"/>
    </row>
    <row r="3591" spans="1:12" s="1137" customFormat="1" ht="46.5" customHeight="1">
      <c r="A3591" s="1097" t="s">
        <v>3250</v>
      </c>
      <c r="B3591" s="1137" t="s">
        <v>2802</v>
      </c>
    </row>
    <row r="3592" spans="1:12" ht="13.5" customHeight="1">
      <c r="A3592" s="1097"/>
      <c r="B3592" s="1122" t="s">
        <v>2803</v>
      </c>
      <c r="C3592" s="1123" t="s">
        <v>5</v>
      </c>
      <c r="D3592" s="1100">
        <v>1</v>
      </c>
      <c r="E3592" s="1101"/>
      <c r="F3592" s="1101"/>
    </row>
    <row r="3593" spans="1:12" ht="13.5" customHeight="1">
      <c r="A3593" s="1097"/>
      <c r="B3593" s="1122" t="s">
        <v>2967</v>
      </c>
      <c r="C3593" s="1123" t="s">
        <v>5</v>
      </c>
      <c r="D3593" s="1100">
        <v>1</v>
      </c>
      <c r="E3593" s="1101"/>
      <c r="F3593" s="1101"/>
    </row>
    <row r="3594" spans="1:12" ht="13.5" customHeight="1">
      <c r="A3594" s="1097"/>
      <c r="B3594" s="1122"/>
      <c r="C3594" s="1123"/>
      <c r="D3594" s="1100"/>
      <c r="E3594" s="1101"/>
      <c r="F3594" s="1101"/>
    </row>
    <row r="3595" spans="1:12" ht="13.5" customHeight="1">
      <c r="A3595" s="1097"/>
      <c r="B3595" s="1120" t="s">
        <v>2111</v>
      </c>
      <c r="C3595" s="1123"/>
      <c r="D3595" s="1100"/>
      <c r="E3595" s="1101"/>
      <c r="F3595" s="1101"/>
    </row>
    <row r="3596" spans="1:12">
      <c r="A3596" s="1097"/>
      <c r="B3596" s="1124" t="s">
        <v>2112</v>
      </c>
      <c r="C3596" s="1123" t="s">
        <v>5</v>
      </c>
      <c r="D3596" s="1100">
        <f>SUM(D3592:D3593)</f>
        <v>2</v>
      </c>
      <c r="E3596" s="1101"/>
      <c r="F3596" s="1101"/>
    </row>
    <row r="3597" spans="1:12" ht="23">
      <c r="A3597" s="1097"/>
      <c r="B3597" s="1104" t="s">
        <v>2113</v>
      </c>
      <c r="C3597" s="1123" t="s">
        <v>5</v>
      </c>
      <c r="D3597" s="1100">
        <f>SUM(D3592:D3593)</f>
        <v>2</v>
      </c>
      <c r="E3597" s="1101"/>
      <c r="F3597" s="1101"/>
    </row>
    <row r="3598" spans="1:12" ht="23">
      <c r="A3598" s="1097"/>
      <c r="B3598" s="1104" t="s">
        <v>2114</v>
      </c>
      <c r="C3598" s="1123" t="s">
        <v>5</v>
      </c>
      <c r="D3598" s="1100">
        <f>SUM(D3592:D3593)</f>
        <v>2</v>
      </c>
      <c r="E3598" s="1101"/>
      <c r="F3598" s="1101"/>
    </row>
    <row r="3599" spans="1:12" ht="13.5" customHeight="1">
      <c r="A3599" s="1097"/>
      <c r="B3599" s="1120" t="s">
        <v>2115</v>
      </c>
      <c r="C3599" s="1123" t="s">
        <v>183</v>
      </c>
      <c r="D3599" s="1100">
        <f>SUM(D3592:D3593)</f>
        <v>2</v>
      </c>
      <c r="E3599" s="1101"/>
      <c r="F3599" s="1101"/>
    </row>
    <row r="3600" spans="1:12" ht="13.5" customHeight="1">
      <c r="A3600" s="1097"/>
      <c r="B3600" s="1097" t="s">
        <v>2117</v>
      </c>
      <c r="C3600" s="1123" t="s">
        <v>5</v>
      </c>
      <c r="D3600" s="1100">
        <f>SUM(D3592:D3593)*2</f>
        <v>4</v>
      </c>
      <c r="E3600" s="1101"/>
      <c r="F3600" s="1101"/>
    </row>
    <row r="3601" spans="1:12" ht="13.5" customHeight="1">
      <c r="A3601" s="1097"/>
      <c r="B3601" s="1097"/>
      <c r="C3601" s="1123"/>
      <c r="D3601" s="1100"/>
      <c r="E3601" s="1101"/>
      <c r="F3601" s="1101"/>
    </row>
    <row r="3602" spans="1:12" ht="13.5" customHeight="1">
      <c r="A3602" s="1097"/>
      <c r="B3602" s="1097" t="s">
        <v>3251</v>
      </c>
      <c r="C3602" s="1123" t="s">
        <v>183</v>
      </c>
      <c r="D3602" s="1100">
        <f>SUM(D3592:D3593)</f>
        <v>2</v>
      </c>
      <c r="E3602" s="1101"/>
      <c r="F3602" s="1101">
        <f>D3602*E3602</f>
        <v>0</v>
      </c>
    </row>
    <row r="3603" spans="1:12" ht="24.75" customHeight="1">
      <c r="A3603" s="1097"/>
      <c r="B3603" s="1097" t="s">
        <v>2119</v>
      </c>
      <c r="C3603" s="1123"/>
      <c r="D3603" s="1100"/>
      <c r="E3603" s="1101"/>
      <c r="F3603" s="1101"/>
    </row>
    <row r="3604" spans="1:12" ht="13.5" customHeight="1">
      <c r="A3604" s="1231"/>
      <c r="B3604" s="1137"/>
      <c r="C3604" s="1260"/>
      <c r="E3604" s="1283"/>
      <c r="F3604" s="1286"/>
      <c r="G3604" s="1097"/>
      <c r="H3604" s="1106"/>
      <c r="I3604" s="1099"/>
      <c r="J3604" s="1100"/>
      <c r="K3604" s="1101"/>
      <c r="L3604" s="1101"/>
    </row>
    <row r="3605" spans="1:12" ht="23">
      <c r="A3605" s="1137" t="s">
        <v>3252</v>
      </c>
      <c r="B3605" s="1137" t="s">
        <v>2806</v>
      </c>
      <c r="D3605" s="1153"/>
      <c r="E3605" s="1283"/>
      <c r="F3605" s="1286"/>
      <c r="G3605" s="1097"/>
      <c r="H3605" s="1106"/>
      <c r="I3605" s="1099"/>
      <c r="J3605" s="1100"/>
      <c r="K3605" s="1101"/>
      <c r="L3605" s="1101"/>
    </row>
    <row r="3606" spans="1:12" ht="13.5" customHeight="1">
      <c r="A3606" s="1231"/>
      <c r="B3606" s="1097" t="s">
        <v>2807</v>
      </c>
      <c r="C3606" s="1088" t="s">
        <v>5</v>
      </c>
      <c r="D3606" s="1088">
        <v>1</v>
      </c>
      <c r="E3606" s="1283"/>
      <c r="F3606" s="1101">
        <f t="shared" ref="F3606:F3609" si="219">D3606*E3606</f>
        <v>0</v>
      </c>
      <c r="G3606" s="1097"/>
      <c r="H3606" s="1106"/>
      <c r="I3606" s="1099"/>
      <c r="J3606" s="1100"/>
      <c r="K3606" s="1101"/>
      <c r="L3606" s="1101"/>
    </row>
    <row r="3607" spans="1:12" ht="13.5" customHeight="1">
      <c r="A3607" s="1231"/>
      <c r="B3607" s="1122" t="s">
        <v>2168</v>
      </c>
      <c r="C3607" s="1088" t="s">
        <v>5</v>
      </c>
      <c r="D3607" s="1088">
        <v>1</v>
      </c>
      <c r="E3607" s="1283"/>
      <c r="F3607" s="1101">
        <f t="shared" si="219"/>
        <v>0</v>
      </c>
      <c r="G3607" s="1097"/>
      <c r="H3607" s="1106"/>
      <c r="I3607" s="1099"/>
      <c r="J3607" s="1100"/>
      <c r="K3607" s="1101"/>
      <c r="L3607" s="1101"/>
    </row>
    <row r="3608" spans="1:12" ht="13.5" customHeight="1">
      <c r="A3608" s="1231"/>
      <c r="B3608" s="1122" t="s">
        <v>2169</v>
      </c>
      <c r="C3608" s="1088" t="s">
        <v>5</v>
      </c>
      <c r="D3608" s="1088">
        <v>1</v>
      </c>
      <c r="E3608" s="1283"/>
      <c r="F3608" s="1101">
        <f t="shared" si="219"/>
        <v>0</v>
      </c>
      <c r="G3608" s="1097"/>
      <c r="H3608" s="1106"/>
      <c r="I3608" s="1099"/>
      <c r="J3608" s="1100"/>
      <c r="K3608" s="1101"/>
      <c r="L3608" s="1101"/>
    </row>
    <row r="3609" spans="1:12" ht="13.5" customHeight="1">
      <c r="A3609" s="1231"/>
      <c r="B3609" s="1122" t="s">
        <v>2170</v>
      </c>
      <c r="C3609" s="1088" t="s">
        <v>5</v>
      </c>
      <c r="D3609" s="1088">
        <v>1</v>
      </c>
      <c r="E3609" s="1283"/>
      <c r="F3609" s="1101">
        <f t="shared" si="219"/>
        <v>0</v>
      </c>
      <c r="G3609" s="1097"/>
      <c r="H3609" s="1106"/>
      <c r="I3609" s="1099"/>
      <c r="J3609" s="1100"/>
      <c r="K3609" s="1101"/>
      <c r="L3609" s="1101"/>
    </row>
    <row r="3610" spans="1:12" ht="13.5" customHeight="1">
      <c r="A3610" s="1231"/>
      <c r="B3610" s="1137"/>
      <c r="C3610" s="1260"/>
      <c r="E3610" s="1283"/>
      <c r="F3610" s="1286"/>
      <c r="G3610" s="1097"/>
      <c r="H3610" s="1106"/>
      <c r="I3610" s="1099"/>
      <c r="J3610" s="1100"/>
      <c r="K3610" s="1101"/>
      <c r="L3610" s="1101"/>
    </row>
    <row r="3611" spans="1:12" ht="23">
      <c r="A3611" s="1137" t="s">
        <v>3253</v>
      </c>
      <c r="B3611" s="1137" t="s">
        <v>2809</v>
      </c>
      <c r="C3611" s="1258"/>
      <c r="D3611" s="1093"/>
      <c r="E3611" s="1283"/>
      <c r="F3611" s="1286"/>
      <c r="G3611" s="1097"/>
      <c r="H3611" s="1106"/>
      <c r="I3611" s="1099"/>
      <c r="J3611" s="1100"/>
      <c r="K3611" s="1101"/>
      <c r="L3611" s="1101"/>
    </row>
    <row r="3612" spans="1:12" ht="13.5" customHeight="1">
      <c r="B3612" s="1138" t="s">
        <v>2810</v>
      </c>
      <c r="C3612" s="1258" t="s">
        <v>5</v>
      </c>
      <c r="D3612" s="1093">
        <v>6</v>
      </c>
      <c r="E3612" s="1283"/>
      <c r="F3612" s="1101">
        <f>D3612*E3612</f>
        <v>0</v>
      </c>
      <c r="G3612" s="1097"/>
      <c r="H3612" s="1106"/>
      <c r="I3612" s="1099"/>
      <c r="J3612" s="1100"/>
      <c r="K3612" s="1101"/>
      <c r="L3612" s="1101"/>
    </row>
    <row r="3613" spans="1:12" ht="13.5" customHeight="1">
      <c r="B3613" s="1253"/>
      <c r="C3613" s="1258"/>
      <c r="D3613" s="1093"/>
      <c r="E3613" s="1283"/>
      <c r="F3613" s="1286"/>
      <c r="G3613" s="1097"/>
      <c r="H3613" s="1106"/>
      <c r="I3613" s="1099"/>
      <c r="J3613" s="1100"/>
      <c r="K3613" s="1101"/>
      <c r="L3613" s="1101"/>
    </row>
    <row r="3614" spans="1:12" ht="23">
      <c r="A3614" s="1137" t="s">
        <v>3254</v>
      </c>
      <c r="B3614" s="1137" t="s">
        <v>2812</v>
      </c>
      <c r="C3614" s="1258"/>
      <c r="D3614" s="1093"/>
      <c r="E3614" s="1283"/>
      <c r="F3614" s="1286"/>
      <c r="G3614" s="1097"/>
      <c r="H3614" s="1106"/>
      <c r="I3614" s="1099"/>
      <c r="J3614" s="1100"/>
      <c r="K3614" s="1101"/>
      <c r="L3614" s="1101"/>
    </row>
    <row r="3615" spans="1:12" ht="13.5" customHeight="1">
      <c r="B3615" s="1137" t="s">
        <v>2813</v>
      </c>
      <c r="C3615" s="1258"/>
      <c r="D3615" s="1093"/>
      <c r="E3615" s="1283"/>
      <c r="F3615" s="1286"/>
      <c r="G3615" s="1097"/>
      <c r="H3615" s="1106"/>
      <c r="I3615" s="1099"/>
      <c r="J3615" s="1100"/>
      <c r="K3615" s="1101"/>
      <c r="L3615" s="1101"/>
    </row>
    <row r="3616" spans="1:12" ht="13.5" customHeight="1">
      <c r="B3616" s="1138" t="s">
        <v>2810</v>
      </c>
      <c r="C3616" s="1258" t="s">
        <v>5</v>
      </c>
      <c r="D3616" s="1093">
        <v>2</v>
      </c>
      <c r="E3616" s="1283"/>
      <c r="F3616" s="1101">
        <f>D3616*E3616</f>
        <v>0</v>
      </c>
      <c r="G3616" s="1097"/>
      <c r="H3616" s="1106"/>
      <c r="I3616" s="1099"/>
      <c r="J3616" s="1100"/>
      <c r="K3616" s="1101"/>
      <c r="L3616" s="1101"/>
    </row>
    <row r="3617" spans="1:12" ht="13.5" customHeight="1">
      <c r="B3617" s="1253"/>
      <c r="C3617" s="1258"/>
      <c r="D3617" s="1093"/>
      <c r="E3617" s="1283"/>
      <c r="F3617" s="1286"/>
      <c r="G3617" s="1097"/>
      <c r="H3617" s="1106"/>
      <c r="I3617" s="1099"/>
      <c r="J3617" s="1100"/>
      <c r="K3617" s="1101"/>
      <c r="L3617" s="1101"/>
    </row>
    <row r="3618" spans="1:12" ht="23">
      <c r="A3618" s="1137" t="s">
        <v>3255</v>
      </c>
      <c r="B3618" s="1140" t="s">
        <v>2157</v>
      </c>
      <c r="C3618" s="1101"/>
      <c r="D3618" s="1101"/>
      <c r="E3618" s="1283"/>
      <c r="F3618" s="1286"/>
      <c r="G3618" s="1097"/>
      <c r="H3618" s="1106"/>
      <c r="I3618" s="1099"/>
      <c r="J3618" s="1100"/>
      <c r="K3618" s="1101"/>
      <c r="L3618" s="1101"/>
    </row>
    <row r="3619" spans="1:12" ht="13.5" customHeight="1">
      <c r="B3619" s="1138" t="s">
        <v>2144</v>
      </c>
      <c r="C3619" s="1123"/>
      <c r="D3619" s="1101"/>
      <c r="E3619" s="1283"/>
      <c r="F3619" s="1286"/>
      <c r="G3619" s="1097"/>
      <c r="H3619" s="1106"/>
      <c r="I3619" s="1099"/>
      <c r="J3619" s="1100"/>
      <c r="K3619" s="1101"/>
      <c r="L3619" s="1101"/>
    </row>
    <row r="3620" spans="1:12" ht="13.5" customHeight="1">
      <c r="B3620" s="1139" t="s">
        <v>2671</v>
      </c>
      <c r="C3620" s="1123" t="s">
        <v>5</v>
      </c>
      <c r="D3620" s="1100">
        <v>3</v>
      </c>
      <c r="E3620" s="1283"/>
      <c r="F3620" s="1101">
        <f>D3620*E3620</f>
        <v>0</v>
      </c>
      <c r="G3620" s="1097"/>
      <c r="H3620" s="1106"/>
      <c r="I3620" s="1099"/>
      <c r="J3620" s="1100"/>
      <c r="K3620" s="1101"/>
      <c r="L3620" s="1101"/>
    </row>
    <row r="3621" spans="1:12" ht="13.5" customHeight="1">
      <c r="B3621" s="1253"/>
      <c r="C3621" s="1258"/>
      <c r="D3621" s="1093"/>
      <c r="E3621" s="1283"/>
      <c r="F3621" s="1286"/>
      <c r="G3621" s="1097"/>
      <c r="H3621" s="1106"/>
      <c r="I3621" s="1099"/>
      <c r="J3621" s="1100"/>
      <c r="K3621" s="1101"/>
      <c r="L3621" s="1101"/>
    </row>
    <row r="3622" spans="1:12" ht="14.5">
      <c r="A3622" s="1137" t="s">
        <v>3256</v>
      </c>
      <c r="B3622" s="1140" t="s">
        <v>2816</v>
      </c>
      <c r="C3622" s="1258"/>
      <c r="D3622" s="1093"/>
      <c r="E3622" s="1283"/>
      <c r="F3622" s="1286"/>
      <c r="G3622" s="1097"/>
      <c r="H3622" s="1106"/>
      <c r="I3622" s="1099"/>
      <c r="J3622" s="1100"/>
      <c r="K3622" s="1101"/>
      <c r="L3622" s="1101"/>
    </row>
    <row r="3623" spans="1:12" ht="13.5" customHeight="1">
      <c r="B3623" s="1157" t="s">
        <v>2817</v>
      </c>
      <c r="C3623" s="1258" t="s">
        <v>5</v>
      </c>
      <c r="D3623" s="1093">
        <v>2</v>
      </c>
      <c r="E3623" s="1283"/>
      <c r="F3623" s="1101">
        <f>D3623*E3623</f>
        <v>0</v>
      </c>
      <c r="G3623" s="1097"/>
      <c r="H3623" s="1106"/>
      <c r="I3623" s="1099"/>
      <c r="J3623" s="1100"/>
      <c r="K3623" s="1101"/>
      <c r="L3623" s="1101"/>
    </row>
    <row r="3624" spans="1:12" ht="13.5" customHeight="1">
      <c r="B3624" s="1253"/>
      <c r="C3624" s="1258"/>
      <c r="D3624" s="1093"/>
      <c r="E3624" s="1283"/>
      <c r="F3624" s="1286"/>
      <c r="G3624" s="1097"/>
      <c r="H3624" s="1106"/>
      <c r="I3624" s="1099"/>
      <c r="J3624" s="1100"/>
      <c r="K3624" s="1101"/>
      <c r="L3624" s="1101"/>
    </row>
    <row r="3625" spans="1:12" ht="37.5">
      <c r="A3625" s="1137" t="s">
        <v>3257</v>
      </c>
      <c r="B3625" s="1292" t="s">
        <v>2190</v>
      </c>
      <c r="C3625" s="1258"/>
      <c r="D3625" s="1093"/>
      <c r="E3625" s="1283"/>
      <c r="F3625" s="1286"/>
      <c r="G3625" s="1097"/>
      <c r="H3625" s="1106"/>
      <c r="I3625" s="1099"/>
      <c r="J3625" s="1100"/>
      <c r="K3625" s="1101"/>
      <c r="L3625" s="1101"/>
    </row>
    <row r="3626" spans="1:12" ht="13.5" customHeight="1">
      <c r="B3626" s="1138" t="s">
        <v>2191</v>
      </c>
      <c r="C3626" s="1258" t="s">
        <v>5</v>
      </c>
      <c r="D3626" s="1093">
        <v>3</v>
      </c>
      <c r="E3626" s="1283"/>
      <c r="F3626" s="1101">
        <f>D3626*E3626</f>
        <v>0</v>
      </c>
      <c r="G3626" s="1097"/>
      <c r="H3626" s="1106"/>
      <c r="I3626" s="1099"/>
      <c r="J3626" s="1100"/>
      <c r="K3626" s="1101"/>
      <c r="L3626" s="1101"/>
    </row>
    <row r="3627" spans="1:12" ht="13.5" customHeight="1">
      <c r="B3627" s="1253"/>
      <c r="C3627" s="1258"/>
      <c r="D3627" s="1093"/>
      <c r="E3627" s="1283"/>
      <c r="F3627" s="1286"/>
      <c r="G3627" s="1097"/>
      <c r="H3627" s="1106"/>
      <c r="I3627" s="1099"/>
      <c r="J3627" s="1100"/>
      <c r="K3627" s="1101"/>
      <c r="L3627" s="1101"/>
    </row>
    <row r="3628" spans="1:12" ht="23">
      <c r="A3628" s="1137" t="s">
        <v>3258</v>
      </c>
      <c r="B3628" s="1253" t="s">
        <v>2193</v>
      </c>
      <c r="C3628" s="1258"/>
      <c r="D3628" s="1093"/>
      <c r="E3628" s="1283"/>
      <c r="F3628" s="1286"/>
      <c r="G3628" s="1097"/>
      <c r="H3628" s="1106"/>
      <c r="I3628" s="1099"/>
      <c r="J3628" s="1100"/>
      <c r="K3628" s="1101"/>
      <c r="L3628" s="1101"/>
    </row>
    <row r="3629" spans="1:12" ht="13.5" customHeight="1">
      <c r="B3629" s="1138" t="s">
        <v>2820</v>
      </c>
      <c r="C3629" s="1258" t="s">
        <v>5</v>
      </c>
      <c r="D3629" s="1093">
        <v>3</v>
      </c>
      <c r="E3629" s="1283"/>
      <c r="F3629" s="1101">
        <f>D3629*E3629</f>
        <v>0</v>
      </c>
      <c r="G3629" s="1097"/>
      <c r="H3629" s="1106"/>
      <c r="I3629" s="1099"/>
      <c r="J3629" s="1100"/>
      <c r="K3629" s="1101"/>
      <c r="L3629" s="1101"/>
    </row>
    <row r="3630" spans="1:12" ht="13.5" customHeight="1">
      <c r="A3630" s="1231"/>
      <c r="B3630" s="1137"/>
      <c r="C3630" s="1260"/>
      <c r="E3630" s="1283"/>
      <c r="F3630" s="1286"/>
      <c r="G3630" s="1097"/>
      <c r="H3630" s="1106"/>
      <c r="I3630" s="1099"/>
      <c r="J3630" s="1100"/>
      <c r="K3630" s="1101"/>
      <c r="L3630" s="1101"/>
    </row>
    <row r="3631" spans="1:12" ht="172.5">
      <c r="A3631" s="1137" t="s">
        <v>3259</v>
      </c>
      <c r="B3631" s="1137" t="s">
        <v>2822</v>
      </c>
      <c r="C3631" s="1099"/>
      <c r="D3631" s="1100"/>
      <c r="E3631" s="1101"/>
      <c r="F3631" s="1101"/>
    </row>
    <row r="3632" spans="1:12">
      <c r="A3632" s="1097"/>
      <c r="B3632" s="1137" t="s">
        <v>2823</v>
      </c>
      <c r="C3632" s="1099" t="s">
        <v>1579</v>
      </c>
      <c r="D3632" s="1100">
        <v>24</v>
      </c>
      <c r="E3632" s="1101"/>
      <c r="F3632" s="1101">
        <f t="shared" ref="F3632:F3633" si="220">D3632*E3632</f>
        <v>0</v>
      </c>
    </row>
    <row r="3633" spans="1:12">
      <c r="A3633" s="1097"/>
      <c r="B3633" s="1137" t="s">
        <v>2824</v>
      </c>
      <c r="C3633" s="1099" t="s">
        <v>1579</v>
      </c>
      <c r="D3633" s="1100">
        <v>108</v>
      </c>
      <c r="E3633" s="1101"/>
      <c r="F3633" s="1101">
        <f t="shared" si="220"/>
        <v>0</v>
      </c>
    </row>
    <row r="3634" spans="1:12" ht="13.5" customHeight="1">
      <c r="A3634" s="1097"/>
      <c r="B3634" s="1112"/>
      <c r="C3634" s="1099"/>
      <c r="D3634" s="1100"/>
      <c r="E3634" s="1101"/>
      <c r="F3634" s="1101"/>
    </row>
    <row r="3635" spans="1:12" ht="131.25" customHeight="1">
      <c r="A3635" s="1137" t="s">
        <v>3260</v>
      </c>
      <c r="B3635" s="1137" t="s">
        <v>2826</v>
      </c>
      <c r="C3635" s="1126"/>
      <c r="D3635" s="1100"/>
      <c r="E3635" s="1101"/>
      <c r="F3635" s="1101"/>
    </row>
    <row r="3636" spans="1:12" ht="13.5" customHeight="1">
      <c r="A3636" s="1097"/>
      <c r="B3636" s="1157" t="s">
        <v>2671</v>
      </c>
      <c r="C3636" s="1293" t="s">
        <v>1579</v>
      </c>
      <c r="D3636" s="1100">
        <v>24</v>
      </c>
      <c r="E3636" s="1101"/>
      <c r="F3636" s="1101">
        <f t="shared" ref="F3636:F3637" si="221">D3636*E3636</f>
        <v>0</v>
      </c>
    </row>
    <row r="3637" spans="1:12" ht="13.5" customHeight="1">
      <c r="A3637" s="1097"/>
      <c r="B3637" s="1157" t="s">
        <v>2147</v>
      </c>
      <c r="C3637" s="1293" t="s">
        <v>1579</v>
      </c>
      <c r="D3637" s="1100">
        <v>108</v>
      </c>
      <c r="E3637" s="1101"/>
      <c r="F3637" s="1101">
        <f t="shared" si="221"/>
        <v>0</v>
      </c>
    </row>
    <row r="3638" spans="1:12" ht="13.5" customHeight="1">
      <c r="A3638" s="1097"/>
      <c r="B3638" s="1112"/>
      <c r="C3638" s="1099"/>
      <c r="D3638" s="1100"/>
      <c r="E3638" s="1101"/>
      <c r="F3638" s="1101"/>
    </row>
    <row r="3639" spans="1:12" ht="24.75" customHeight="1">
      <c r="A3639" s="1097" t="s">
        <v>3261</v>
      </c>
      <c r="B3639" s="1137" t="s">
        <v>2188</v>
      </c>
      <c r="C3639" s="1100"/>
      <c r="D3639" s="1294"/>
      <c r="E3639" s="1101"/>
      <c r="F3639" s="1101"/>
    </row>
    <row r="3640" spans="1:12">
      <c r="A3640" s="1097"/>
      <c r="B3640" s="1137"/>
      <c r="C3640" s="1100" t="s">
        <v>7</v>
      </c>
      <c r="D3640" s="1294">
        <v>30</v>
      </c>
      <c r="E3640" s="1101"/>
      <c r="F3640" s="1101">
        <f>D3640*E3640</f>
        <v>0</v>
      </c>
    </row>
    <row r="3641" spans="1:12">
      <c r="A3641" s="1132"/>
      <c r="B3641" s="1104"/>
      <c r="C3641" s="1099"/>
      <c r="D3641" s="1100"/>
      <c r="E3641" s="1130"/>
      <c r="F3641" s="1101"/>
    </row>
    <row r="3642" spans="1:12" ht="34.5">
      <c r="A3642" s="1097" t="s">
        <v>3262</v>
      </c>
      <c r="B3642" s="1137" t="s">
        <v>2196</v>
      </c>
      <c r="C3642" s="1164"/>
      <c r="D3642" s="1164"/>
      <c r="E3642" s="1101"/>
      <c r="F3642" s="1101"/>
    </row>
    <row r="3643" spans="1:12">
      <c r="A3643" s="1165"/>
      <c r="B3643" s="1302"/>
      <c r="C3643" s="1088" t="s">
        <v>2155</v>
      </c>
      <c r="D3643" s="1088">
        <v>1</v>
      </c>
      <c r="E3643" s="1101"/>
      <c r="F3643" s="1101">
        <f>D3643*E3643</f>
        <v>0</v>
      </c>
    </row>
    <row r="3644" spans="1:12">
      <c r="A3644" s="1097"/>
      <c r="B3644" s="1137"/>
      <c r="C3644" s="1164"/>
      <c r="D3644" s="1164"/>
      <c r="E3644" s="1101"/>
      <c r="F3644" s="1101"/>
    </row>
    <row r="3645" spans="1:12" ht="23">
      <c r="A3645" s="1097" t="s">
        <v>3263</v>
      </c>
      <c r="B3645" s="1303" t="s">
        <v>2218</v>
      </c>
      <c r="C3645" s="1187"/>
      <c r="D3645" s="1188"/>
      <c r="E3645" s="1101"/>
      <c r="F3645" s="1101"/>
      <c r="J3645" s="1140"/>
      <c r="L3645" s="1189"/>
    </row>
    <row r="3646" spans="1:12" ht="14.5">
      <c r="A3646" s="1190"/>
      <c r="B3646" s="1304"/>
      <c r="C3646" s="1187" t="s">
        <v>183</v>
      </c>
      <c r="D3646" s="1188">
        <v>1</v>
      </c>
      <c r="E3646" s="1101"/>
      <c r="F3646" s="1101">
        <f>D3646*E3646</f>
        <v>0</v>
      </c>
      <c r="J3646" s="1140"/>
      <c r="L3646" s="1189"/>
    </row>
    <row r="3647" spans="1:12" ht="14.5">
      <c r="A3647" s="1190"/>
      <c r="B3647" s="1304"/>
      <c r="C3647" s="1187"/>
      <c r="D3647" s="1188"/>
      <c r="E3647" s="1101"/>
      <c r="F3647" s="1101"/>
      <c r="J3647" s="1140"/>
      <c r="L3647" s="1189"/>
    </row>
    <row r="3648" spans="1:12" ht="14.5">
      <c r="A3648" s="1190"/>
      <c r="B3648" s="1304"/>
      <c r="C3648" s="1187"/>
      <c r="D3648" s="1188"/>
      <c r="E3648" s="1101"/>
      <c r="F3648" s="1101"/>
      <c r="J3648" s="1140"/>
      <c r="L3648" s="1189"/>
    </row>
    <row r="3649" spans="1:12" ht="46">
      <c r="A3649" s="1097" t="s">
        <v>3264</v>
      </c>
      <c r="B3649" s="1137" t="s">
        <v>2223</v>
      </c>
      <c r="D3649" s="1130"/>
      <c r="E3649" s="1101"/>
      <c r="F3649" s="1101"/>
      <c r="J3649" s="1192"/>
      <c r="L3649" s="1193"/>
    </row>
    <row r="3650" spans="1:12">
      <c r="A3650" s="1077"/>
      <c r="B3650" s="1305"/>
      <c r="C3650" s="1088" t="s">
        <v>2155</v>
      </c>
      <c r="D3650" s="1088">
        <v>1</v>
      </c>
      <c r="E3650" s="1101"/>
      <c r="F3650" s="1101">
        <f>D3650*E3650</f>
        <v>0</v>
      </c>
      <c r="J3650" s="1192"/>
      <c r="L3650" s="1193"/>
    </row>
    <row r="3651" spans="1:12" ht="12.5">
      <c r="A3651" s="1195"/>
      <c r="B3651" s="1306"/>
      <c r="C3651" s="1185"/>
      <c r="D3651" s="1185"/>
      <c r="E3651" s="1101"/>
      <c r="F3651" s="1101"/>
      <c r="J3651" s="1197"/>
      <c r="L3651" s="1193"/>
    </row>
    <row r="3652" spans="1:12" ht="70.5" customHeight="1">
      <c r="A3652" s="1097" t="s">
        <v>3265</v>
      </c>
      <c r="B3652" s="1137" t="s">
        <v>2225</v>
      </c>
      <c r="C3652" s="1198"/>
      <c r="D3652" s="1198"/>
      <c r="E3652" s="1101"/>
      <c r="F3652" s="1101"/>
      <c r="J3652" s="1197"/>
      <c r="L3652" s="1193"/>
    </row>
    <row r="3653" spans="1:12">
      <c r="A3653" s="1077"/>
      <c r="B3653" s="1194"/>
      <c r="C3653" s="1088" t="s">
        <v>2155</v>
      </c>
      <c r="D3653" s="1088">
        <v>1</v>
      </c>
      <c r="E3653" s="1101"/>
      <c r="F3653" s="1101">
        <f>D3653*E3653</f>
        <v>0</v>
      </c>
      <c r="J3653" s="1192"/>
      <c r="L3653" s="1193"/>
    </row>
    <row r="3654" spans="1:12" ht="13.5" customHeight="1">
      <c r="A3654" s="1132"/>
      <c r="B3654" s="1295"/>
      <c r="C3654" s="1099"/>
      <c r="D3654" s="1100"/>
      <c r="E3654" s="1101"/>
      <c r="F3654" s="1101"/>
    </row>
    <row r="3655" spans="1:12" ht="13.5" customHeight="1">
      <c r="A3655" s="1287" t="s">
        <v>3247</v>
      </c>
      <c r="B3655" s="1200" t="s">
        <v>2832</v>
      </c>
      <c r="C3655" s="1296"/>
      <c r="D3655" s="1297"/>
      <c r="E3655" s="1202"/>
      <c r="F3655" s="1203">
        <f>SUM(F3574:F3654)</f>
        <v>0</v>
      </c>
    </row>
    <row r="3656" spans="1:12" ht="13.5" customHeight="1">
      <c r="A3656" s="1132"/>
      <c r="B3656" s="1295"/>
      <c r="C3656" s="1099"/>
      <c r="D3656" s="1100"/>
      <c r="E3656" s="1101"/>
      <c r="F3656" s="1101"/>
    </row>
    <row r="3657" spans="1:12" ht="13.5" customHeight="1" thickBot="1">
      <c r="A3657" s="1132"/>
      <c r="B3657" s="1295"/>
      <c r="C3657" s="1099"/>
      <c r="D3657" s="1100"/>
      <c r="E3657" s="1101"/>
      <c r="F3657" s="1101"/>
    </row>
    <row r="3658" spans="1:12" ht="23.5" thickBot="1">
      <c r="A3658" s="1298" t="s">
        <v>813</v>
      </c>
      <c r="B3658" s="1239" t="s">
        <v>3266</v>
      </c>
      <c r="C3658" s="1240"/>
      <c r="D3658" s="1240"/>
      <c r="E3658" s="1241"/>
      <c r="F3658" s="1365">
        <f>F3461+F3568+F3655</f>
        <v>0</v>
      </c>
    </row>
    <row r="3659" spans="1:12">
      <c r="A3659" s="1151"/>
      <c r="B3659" s="1219"/>
      <c r="C3659" s="1172"/>
      <c r="D3659" s="1221"/>
      <c r="E3659" s="1101"/>
      <c r="F3659" s="1101"/>
      <c r="J3659" s="1197"/>
      <c r="L3659" s="1193"/>
    </row>
    <row r="3661" spans="1:12">
      <c r="A3661" s="1089" t="s">
        <v>1415</v>
      </c>
      <c r="B3661" s="1081" t="s">
        <v>3267</v>
      </c>
      <c r="C3661" s="1082"/>
      <c r="D3661" s="1082"/>
      <c r="E3661" s="1088"/>
      <c r="F3661" s="1088"/>
    </row>
    <row r="3662" spans="1:12">
      <c r="A3662" s="1080"/>
      <c r="B3662" s="1081"/>
      <c r="C3662" s="1082"/>
      <c r="D3662" s="1082"/>
      <c r="E3662" s="1088"/>
      <c r="F3662" s="1088"/>
    </row>
    <row r="3663" spans="1:12" ht="12.5">
      <c r="A3663" s="1090" t="s">
        <v>3268</v>
      </c>
      <c r="B3663" s="1091" t="s">
        <v>2656</v>
      </c>
      <c r="C3663" s="1092"/>
      <c r="D3663" s="1093"/>
      <c r="E3663" s="1094"/>
      <c r="F3663" s="1095"/>
    </row>
    <row r="3664" spans="1:12" ht="14.5">
      <c r="A3664" s="1090"/>
      <c r="B3664" s="1096"/>
      <c r="C3664" s="1092"/>
      <c r="D3664" s="1093"/>
      <c r="E3664" s="1094"/>
      <c r="F3664" s="1095"/>
    </row>
    <row r="3665" spans="1:6" ht="46">
      <c r="A3665" s="1097" t="s">
        <v>3269</v>
      </c>
      <c r="B3665" s="1259" t="s">
        <v>2658</v>
      </c>
      <c r="C3665" s="1260"/>
      <c r="E3665" s="1261"/>
      <c r="F3665" s="1262"/>
    </row>
    <row r="3666" spans="1:6" ht="15.5">
      <c r="A3666" s="1097"/>
      <c r="B3666" s="1259" t="s">
        <v>2659</v>
      </c>
      <c r="C3666" s="1260"/>
      <c r="E3666" s="1261"/>
      <c r="F3666" s="1262"/>
    </row>
    <row r="3667" spans="1:6" ht="15.5">
      <c r="A3667" s="1097"/>
      <c r="B3667" s="1259" t="s">
        <v>2660</v>
      </c>
      <c r="C3667" s="1260"/>
      <c r="E3667" s="1261"/>
      <c r="F3667" s="1262"/>
    </row>
    <row r="3668" spans="1:6" ht="14.5">
      <c r="A3668" s="1097"/>
      <c r="B3668" s="1263"/>
      <c r="C3668" s="1264" t="s">
        <v>183</v>
      </c>
      <c r="D3668" s="1088">
        <v>1</v>
      </c>
      <c r="E3668" s="1261"/>
      <c r="F3668" s="1101">
        <f>D3668*E3668</f>
        <v>0</v>
      </c>
    </row>
    <row r="3669" spans="1:6" ht="13.5" customHeight="1">
      <c r="A3669" s="1097"/>
      <c r="B3669" s="1103"/>
      <c r="C3669" s="1099"/>
      <c r="D3669" s="1100"/>
      <c r="E3669" s="1101"/>
      <c r="F3669" s="1102"/>
    </row>
    <row r="3670" spans="1:6" ht="13.5" customHeight="1">
      <c r="A3670" s="1097" t="s">
        <v>3270</v>
      </c>
      <c r="B3670" s="1259" t="s">
        <v>2662</v>
      </c>
      <c r="C3670" s="1264" t="s">
        <v>183</v>
      </c>
      <c r="D3670" s="1088">
        <v>1</v>
      </c>
      <c r="E3670" s="1261"/>
      <c r="F3670" s="1101">
        <f>D3670*E3670</f>
        <v>0</v>
      </c>
    </row>
    <row r="3671" spans="1:6" ht="13.5" customHeight="1">
      <c r="A3671" s="1097"/>
      <c r="B3671" s="1265"/>
      <c r="C3671" s="1266"/>
      <c r="E3671" s="1261"/>
      <c r="F3671" s="1267"/>
    </row>
    <row r="3672" spans="1:6" s="1262" customFormat="1" ht="23">
      <c r="A3672" s="1097" t="s">
        <v>3271</v>
      </c>
      <c r="B3672" s="1259" t="s">
        <v>2664</v>
      </c>
      <c r="C3672" s="1266"/>
      <c r="D3672" s="1088"/>
      <c r="E3672" s="1261"/>
      <c r="F3672" s="1267"/>
    </row>
    <row r="3673" spans="1:6" s="1262" customFormat="1" ht="14.5">
      <c r="A3673" s="1097"/>
      <c r="B3673" s="1265" t="s">
        <v>2665</v>
      </c>
      <c r="C3673" s="1266" t="s">
        <v>5</v>
      </c>
      <c r="D3673" s="1088">
        <v>1</v>
      </c>
      <c r="E3673" s="1261"/>
      <c r="F3673" s="1101">
        <f>D3673*E3673</f>
        <v>0</v>
      </c>
    </row>
    <row r="3674" spans="1:6" s="1262" customFormat="1" ht="14.5">
      <c r="A3674" s="1097"/>
      <c r="B3674" s="1268" t="s">
        <v>2839</v>
      </c>
      <c r="C3674" s="1266" t="s">
        <v>5</v>
      </c>
      <c r="D3674" s="1088">
        <v>2</v>
      </c>
      <c r="E3674" s="1261"/>
      <c r="F3674" s="1101">
        <f>D3674*E3674</f>
        <v>0</v>
      </c>
    </row>
    <row r="3675" spans="1:6" ht="13.5" customHeight="1">
      <c r="A3675" s="1097"/>
      <c r="B3675" s="1104"/>
      <c r="C3675" s="1099"/>
      <c r="D3675" s="1100"/>
      <c r="E3675" s="1101"/>
      <c r="F3675" s="1102"/>
    </row>
    <row r="3676" spans="1:6" s="1262" customFormat="1" ht="14.5">
      <c r="A3676" s="1097" t="s">
        <v>3272</v>
      </c>
      <c r="B3676" s="1268" t="s">
        <v>2667</v>
      </c>
      <c r="C3676" s="1266"/>
      <c r="D3676" s="1088"/>
      <c r="E3676" s="1261"/>
      <c r="F3676" s="1267"/>
    </row>
    <row r="3677" spans="1:6" s="1262" customFormat="1" ht="14.5">
      <c r="A3677" s="1097"/>
      <c r="B3677" s="1265" t="s">
        <v>2668</v>
      </c>
      <c r="C3677" s="1266" t="s">
        <v>1579</v>
      </c>
      <c r="D3677" s="1088">
        <v>18</v>
      </c>
      <c r="E3677" s="1261"/>
      <c r="F3677" s="1101">
        <f t="shared" ref="F3677:F3678" si="222">D3677*E3677</f>
        <v>0</v>
      </c>
    </row>
    <row r="3678" spans="1:6" s="1262" customFormat="1" ht="14.5">
      <c r="A3678" s="1097"/>
      <c r="B3678" s="1265" t="s">
        <v>2841</v>
      </c>
      <c r="C3678" s="1266" t="s">
        <v>1579</v>
      </c>
      <c r="D3678" s="1088">
        <v>18</v>
      </c>
      <c r="E3678" s="1261"/>
      <c r="F3678" s="1101">
        <f t="shared" si="222"/>
        <v>0</v>
      </c>
    </row>
    <row r="3679" spans="1:6" ht="12.5">
      <c r="A3679" s="1097"/>
      <c r="B3679" s="1104"/>
      <c r="C3679" s="1099"/>
      <c r="D3679" s="1100"/>
      <c r="E3679" s="1101"/>
      <c r="F3679" s="1102"/>
    </row>
    <row r="3680" spans="1:6" s="1262" customFormat="1" ht="29">
      <c r="A3680" s="1097" t="s">
        <v>3273</v>
      </c>
      <c r="B3680" s="1269" t="s">
        <v>2670</v>
      </c>
      <c r="C3680" s="1264"/>
      <c r="D3680" s="1088"/>
      <c r="E3680" s="1261"/>
      <c r="F3680" s="1267"/>
    </row>
    <row r="3681" spans="1:6" s="1262" customFormat="1" ht="14.5">
      <c r="A3681" s="1097"/>
      <c r="B3681" s="1186" t="s">
        <v>2671</v>
      </c>
      <c r="C3681" s="1266" t="s">
        <v>5</v>
      </c>
      <c r="D3681" s="1088">
        <v>7</v>
      </c>
      <c r="E3681" s="1261"/>
      <c r="F3681" s="1101">
        <f t="shared" ref="F3681:F3682" si="223">D3681*E3681</f>
        <v>0</v>
      </c>
    </row>
    <row r="3682" spans="1:6" s="1262" customFormat="1" ht="14.5">
      <c r="A3682" s="1097"/>
      <c r="B3682" s="1186" t="s">
        <v>2147</v>
      </c>
      <c r="C3682" s="1266" t="s">
        <v>5</v>
      </c>
      <c r="D3682" s="1088">
        <v>6</v>
      </c>
      <c r="E3682" s="1261"/>
      <c r="F3682" s="1101">
        <f t="shared" si="223"/>
        <v>0</v>
      </c>
    </row>
    <row r="3683" spans="1:6" s="1262" customFormat="1" ht="14.5">
      <c r="A3683" s="1097"/>
      <c r="B3683" s="1269"/>
      <c r="C3683" s="1270"/>
      <c r="D3683" s="1088"/>
      <c r="E3683" s="1261"/>
      <c r="F3683" s="1267"/>
    </row>
    <row r="3684" spans="1:6" s="1262" customFormat="1" ht="23">
      <c r="A3684" s="1097" t="s">
        <v>3274</v>
      </c>
      <c r="B3684" s="1269" t="s">
        <v>2673</v>
      </c>
      <c r="C3684" s="1270" t="s">
        <v>7</v>
      </c>
      <c r="D3684" s="1088">
        <v>54</v>
      </c>
      <c r="E3684" s="1261"/>
      <c r="F3684" s="1101">
        <f>D3684*E3684</f>
        <v>0</v>
      </c>
    </row>
    <row r="3685" spans="1:6" s="1262" customFormat="1" ht="14.5">
      <c r="A3685" s="1097"/>
      <c r="B3685" s="1269"/>
      <c r="C3685" s="1271"/>
      <c r="D3685" s="1088"/>
      <c r="E3685" s="1261"/>
      <c r="F3685" s="1267"/>
    </row>
    <row r="3686" spans="1:6" s="1262" customFormat="1" ht="34.5">
      <c r="A3686" s="1097" t="s">
        <v>3275</v>
      </c>
      <c r="B3686" s="1269" t="s">
        <v>2675</v>
      </c>
      <c r="C3686" s="1187" t="s">
        <v>183</v>
      </c>
      <c r="D3686" s="1088">
        <v>1</v>
      </c>
      <c r="E3686" s="1261"/>
      <c r="F3686" s="1101">
        <f>D3686*E3686</f>
        <v>0</v>
      </c>
    </row>
    <row r="3687" spans="1:6" s="1262" customFormat="1" ht="14.5">
      <c r="A3687" s="1097"/>
      <c r="B3687" s="1269"/>
      <c r="C3687" s="1270"/>
      <c r="D3687" s="1088"/>
      <c r="E3687" s="1261"/>
      <c r="F3687" s="1267"/>
    </row>
    <row r="3688" spans="1:6" s="1262" customFormat="1" ht="57.5">
      <c r="A3688" s="1097" t="s">
        <v>3276</v>
      </c>
      <c r="B3688" s="1269" t="s">
        <v>2677</v>
      </c>
      <c r="C3688" s="1187" t="s">
        <v>183</v>
      </c>
      <c r="D3688" s="1088">
        <v>1</v>
      </c>
      <c r="E3688" s="1261"/>
      <c r="F3688" s="1101">
        <f>D3688*E3688</f>
        <v>0</v>
      </c>
    </row>
    <row r="3689" spans="1:6" s="1262" customFormat="1" ht="14.5">
      <c r="A3689" s="1097"/>
      <c r="B3689" s="1269"/>
      <c r="C3689" s="1270"/>
      <c r="D3689" s="1088"/>
      <c r="E3689" s="1261"/>
      <c r="F3689" s="1267"/>
    </row>
    <row r="3690" spans="1:6" s="1262" customFormat="1" ht="34.5">
      <c r="A3690" s="1097" t="s">
        <v>3277</v>
      </c>
      <c r="B3690" s="1269" t="s">
        <v>2679</v>
      </c>
      <c r="C3690" s="1187" t="s">
        <v>183</v>
      </c>
      <c r="D3690" s="1088">
        <v>1</v>
      </c>
      <c r="E3690" s="1261"/>
      <c r="F3690" s="1101">
        <f>D3690*E3690</f>
        <v>0</v>
      </c>
    </row>
    <row r="3691" spans="1:6" s="1262" customFormat="1" ht="14.5">
      <c r="A3691" s="1097"/>
      <c r="B3691" s="1269"/>
      <c r="C3691" s="1270"/>
      <c r="D3691" s="1088"/>
      <c r="E3691" s="1261"/>
      <c r="F3691" s="1267"/>
    </row>
    <row r="3692" spans="1:6" s="1262" customFormat="1" ht="46">
      <c r="A3692" s="1097" t="s">
        <v>3278</v>
      </c>
      <c r="B3692" s="1269" t="s">
        <v>2681</v>
      </c>
      <c r="C3692" s="1270"/>
      <c r="D3692" s="1088"/>
      <c r="E3692" s="1261"/>
      <c r="F3692" s="1267"/>
    </row>
    <row r="3693" spans="1:6" s="1262" customFormat="1" ht="14.5">
      <c r="A3693" s="1097"/>
      <c r="B3693" s="1272" t="s">
        <v>2682</v>
      </c>
      <c r="C3693" s="1270" t="s">
        <v>2174</v>
      </c>
      <c r="D3693" s="1088">
        <v>3.5</v>
      </c>
      <c r="E3693" s="1261"/>
      <c r="F3693" s="1101">
        <f t="shared" ref="F3693:F3694" si="224">D3693*E3693</f>
        <v>0</v>
      </c>
    </row>
    <row r="3694" spans="1:6" s="1262" customFormat="1" ht="14.5">
      <c r="A3694" s="1097"/>
      <c r="B3694" s="1272" t="s">
        <v>2683</v>
      </c>
      <c r="C3694" s="1270" t="s">
        <v>2174</v>
      </c>
      <c r="D3694" s="1088">
        <v>3</v>
      </c>
      <c r="E3694" s="1261"/>
      <c r="F3694" s="1101">
        <f t="shared" si="224"/>
        <v>0</v>
      </c>
    </row>
    <row r="3695" spans="1:6" s="1262" customFormat="1" ht="14.5">
      <c r="A3695" s="1097"/>
      <c r="B3695" s="1273"/>
      <c r="C3695" s="1264"/>
      <c r="D3695" s="1088"/>
      <c r="E3695" s="1261"/>
      <c r="F3695" s="1267"/>
    </row>
    <row r="3696" spans="1:6" s="1262" customFormat="1" ht="23">
      <c r="A3696" s="1097" t="s">
        <v>3279</v>
      </c>
      <c r="B3696" s="1269" t="s">
        <v>2685</v>
      </c>
      <c r="C3696" s="1187" t="s">
        <v>183</v>
      </c>
      <c r="D3696" s="1088">
        <v>1</v>
      </c>
      <c r="E3696" s="1261"/>
      <c r="F3696" s="1101">
        <f>D3696*E3696</f>
        <v>0</v>
      </c>
    </row>
    <row r="3697" spans="1:6" s="1262" customFormat="1" ht="14.5">
      <c r="A3697" s="1097"/>
      <c r="B3697" s="1269"/>
      <c r="C3697" s="1271"/>
      <c r="D3697" s="1088"/>
      <c r="E3697" s="1261"/>
      <c r="F3697" s="1267"/>
    </row>
    <row r="3698" spans="1:6" s="1262" customFormat="1" ht="23">
      <c r="A3698" s="1097" t="s">
        <v>3280</v>
      </c>
      <c r="B3698" s="1269" t="s">
        <v>2687</v>
      </c>
      <c r="C3698" s="1187" t="s">
        <v>183</v>
      </c>
      <c r="D3698" s="1088">
        <v>1</v>
      </c>
      <c r="E3698" s="1261"/>
      <c r="F3698" s="1101">
        <f>D3698*E3698</f>
        <v>0</v>
      </c>
    </row>
    <row r="3699" spans="1:6" s="1262" customFormat="1" ht="14.5">
      <c r="A3699" s="1097"/>
      <c r="B3699" s="1273"/>
      <c r="C3699" s="1264"/>
      <c r="D3699" s="1088"/>
      <c r="E3699" s="1261"/>
      <c r="F3699" s="1267"/>
    </row>
    <row r="3700" spans="1:6" s="1262" customFormat="1" ht="46">
      <c r="A3700" s="1097" t="s">
        <v>3281</v>
      </c>
      <c r="B3700" s="1269" t="s">
        <v>2689</v>
      </c>
      <c r="C3700" s="1187" t="s">
        <v>183</v>
      </c>
      <c r="D3700" s="1088">
        <v>1</v>
      </c>
      <c r="E3700" s="1261"/>
      <c r="F3700" s="1101">
        <f>D3700*E3700</f>
        <v>0</v>
      </c>
    </row>
    <row r="3701" spans="1:6" ht="13.5" customHeight="1">
      <c r="A3701" s="1097"/>
      <c r="B3701" s="1104"/>
      <c r="C3701" s="1099"/>
      <c r="D3701" s="1100"/>
      <c r="E3701" s="1101"/>
      <c r="F3701" s="1102"/>
    </row>
    <row r="3702" spans="1:6" s="1279" customFormat="1" ht="18" customHeight="1">
      <c r="A3702" s="1274" t="s">
        <v>3268</v>
      </c>
      <c r="B3702" s="1275" t="s">
        <v>2690</v>
      </c>
      <c r="C3702" s="1276"/>
      <c r="D3702" s="1276"/>
      <c r="E3702" s="1277"/>
      <c r="F3702" s="1278">
        <f>SUM(F3668:F3701)</f>
        <v>0</v>
      </c>
    </row>
    <row r="3703" spans="1:6" ht="13.5" customHeight="1">
      <c r="A3703" s="1097"/>
      <c r="B3703" s="1104"/>
      <c r="C3703" s="1099"/>
      <c r="D3703" s="1100"/>
      <c r="E3703" s="1101"/>
      <c r="F3703" s="1102"/>
    </row>
    <row r="3704" spans="1:6" ht="12.5">
      <c r="A3704" s="1090" t="s">
        <v>3282</v>
      </c>
      <c r="B3704" s="1091" t="s">
        <v>2692</v>
      </c>
      <c r="C3704" s="1092"/>
      <c r="D3704" s="1093"/>
      <c r="E3704" s="1094"/>
      <c r="F3704" s="1095"/>
    </row>
    <row r="3705" spans="1:6" ht="13.5" customHeight="1">
      <c r="A3705" s="1097"/>
      <c r="B3705" s="1104"/>
      <c r="C3705" s="1099"/>
      <c r="D3705" s="1100"/>
      <c r="E3705" s="1101"/>
      <c r="F3705" s="1102"/>
    </row>
    <row r="3706" spans="1:6" ht="13.5" customHeight="1">
      <c r="A3706" s="1097" t="s">
        <v>3283</v>
      </c>
      <c r="B3706" s="1253" t="s">
        <v>2694</v>
      </c>
      <c r="C3706" s="1260"/>
      <c r="E3706" s="1101"/>
      <c r="F3706" s="1102"/>
    </row>
    <row r="3707" spans="1:6" ht="13.5" customHeight="1">
      <c r="A3707" s="1097"/>
      <c r="B3707" s="1253" t="s">
        <v>2695</v>
      </c>
      <c r="C3707" s="1260"/>
      <c r="E3707" s="1101"/>
      <c r="F3707" s="1102"/>
    </row>
    <row r="3708" spans="1:6" ht="13.5" customHeight="1">
      <c r="A3708" s="1097"/>
      <c r="B3708" s="1253" t="s">
        <v>2696</v>
      </c>
      <c r="C3708" s="1260"/>
      <c r="E3708" s="1101"/>
      <c r="F3708" s="1102"/>
    </row>
    <row r="3709" spans="1:6" ht="13.5" customHeight="1">
      <c r="A3709" s="1097"/>
      <c r="B3709" s="1253" t="s">
        <v>2697</v>
      </c>
      <c r="C3709" s="1260"/>
      <c r="E3709" s="1101"/>
      <c r="F3709" s="1102"/>
    </row>
    <row r="3710" spans="1:6" ht="13.5" customHeight="1">
      <c r="A3710" s="1097"/>
      <c r="B3710" s="1253" t="s">
        <v>2698</v>
      </c>
      <c r="C3710" s="1260"/>
      <c r="E3710" s="1101"/>
      <c r="F3710" s="1102"/>
    </row>
    <row r="3711" spans="1:6" ht="13.5" customHeight="1">
      <c r="A3711" s="1097"/>
      <c r="B3711" s="1253" t="s">
        <v>2699</v>
      </c>
      <c r="C3711" s="1260"/>
      <c r="E3711" s="1101"/>
      <c r="F3711" s="1102"/>
    </row>
    <row r="3712" spans="1:6" ht="13.5" customHeight="1">
      <c r="A3712" s="1097"/>
      <c r="B3712" s="1253" t="s">
        <v>2700</v>
      </c>
      <c r="C3712" s="1260"/>
      <c r="E3712" s="1101"/>
      <c r="F3712" s="1102"/>
    </row>
    <row r="3713" spans="1:6" ht="13.5" customHeight="1">
      <c r="A3713" s="1097"/>
      <c r="B3713" s="1253" t="s">
        <v>2701</v>
      </c>
      <c r="C3713" s="1260"/>
      <c r="E3713" s="1101"/>
      <c r="F3713" s="1102"/>
    </row>
    <row r="3714" spans="1:6" ht="13.5" customHeight="1">
      <c r="A3714" s="1097"/>
      <c r="B3714" s="1253" t="s">
        <v>2702</v>
      </c>
      <c r="C3714" s="1260"/>
      <c r="E3714" s="1101"/>
      <c r="F3714" s="1102"/>
    </row>
    <row r="3715" spans="1:6" ht="13.5" customHeight="1">
      <c r="A3715" s="1097"/>
      <c r="B3715" s="1253" t="s">
        <v>2703</v>
      </c>
      <c r="C3715" s="1260"/>
      <c r="E3715" s="1101"/>
      <c r="F3715" s="1102"/>
    </row>
    <row r="3716" spans="1:6" ht="13.5" customHeight="1">
      <c r="A3716" s="1097"/>
      <c r="B3716" s="1253" t="s">
        <v>2704</v>
      </c>
      <c r="C3716" s="1260"/>
      <c r="E3716" s="1101"/>
      <c r="F3716" s="1102"/>
    </row>
    <row r="3717" spans="1:6" ht="13.5" customHeight="1">
      <c r="A3717" s="1097"/>
      <c r="B3717" s="1253" t="s">
        <v>2705</v>
      </c>
      <c r="C3717" s="1260"/>
      <c r="E3717" s="1101"/>
      <c r="F3717" s="1102"/>
    </row>
    <row r="3718" spans="1:6" ht="13.5" customHeight="1">
      <c r="A3718" s="1097"/>
      <c r="B3718" s="1253" t="s">
        <v>2706</v>
      </c>
      <c r="C3718" s="1260"/>
      <c r="E3718" s="1101"/>
      <c r="F3718" s="1102"/>
    </row>
    <row r="3719" spans="1:6" ht="13.5" customHeight="1">
      <c r="A3719" s="1097"/>
      <c r="B3719" s="1253" t="s">
        <v>2707</v>
      </c>
      <c r="C3719" s="1260"/>
      <c r="E3719" s="1101"/>
      <c r="F3719" s="1102"/>
    </row>
    <row r="3720" spans="1:6" ht="13.5" customHeight="1">
      <c r="A3720" s="1097"/>
      <c r="B3720" s="1253" t="s">
        <v>2708</v>
      </c>
      <c r="C3720" s="1260"/>
      <c r="E3720" s="1101"/>
      <c r="F3720" s="1102"/>
    </row>
    <row r="3721" spans="1:6" ht="13.5" customHeight="1">
      <c r="A3721" s="1097"/>
      <c r="B3721" s="1253" t="s">
        <v>2709</v>
      </c>
      <c r="C3721" s="1260"/>
      <c r="E3721" s="1101"/>
      <c r="F3721" s="1102"/>
    </row>
    <row r="3722" spans="1:6" ht="13.5" customHeight="1">
      <c r="A3722" s="1097"/>
      <c r="B3722" s="1253" t="s">
        <v>2710</v>
      </c>
      <c r="C3722" s="1260"/>
      <c r="E3722" s="1101"/>
      <c r="F3722" s="1102"/>
    </row>
    <row r="3723" spans="1:6" ht="13.5" customHeight="1">
      <c r="A3723" s="1097"/>
      <c r="B3723" s="1253" t="s">
        <v>2711</v>
      </c>
      <c r="C3723" s="1260"/>
      <c r="E3723" s="1101"/>
      <c r="F3723" s="1102"/>
    </row>
    <row r="3724" spans="1:6" ht="13.5" customHeight="1">
      <c r="A3724" s="1097"/>
      <c r="B3724" s="1253" t="s">
        <v>2704</v>
      </c>
      <c r="C3724" s="1260"/>
      <c r="E3724" s="1101"/>
      <c r="F3724" s="1102"/>
    </row>
    <row r="3725" spans="1:6" ht="13.5" customHeight="1">
      <c r="A3725" s="1097"/>
      <c r="B3725" s="1253" t="s">
        <v>2705</v>
      </c>
      <c r="C3725" s="1260"/>
      <c r="E3725" s="1101"/>
      <c r="F3725" s="1102"/>
    </row>
    <row r="3726" spans="1:6" ht="13.5" customHeight="1">
      <c r="A3726" s="1097"/>
      <c r="B3726" s="1253" t="s">
        <v>2706</v>
      </c>
      <c r="C3726" s="1260"/>
      <c r="E3726" s="1101"/>
      <c r="F3726" s="1102"/>
    </row>
    <row r="3727" spans="1:6" ht="13.5" customHeight="1">
      <c r="A3727" s="1097"/>
      <c r="B3727" s="1253" t="s">
        <v>2712</v>
      </c>
      <c r="C3727" s="1260"/>
      <c r="E3727" s="1101"/>
      <c r="F3727" s="1102"/>
    </row>
    <row r="3728" spans="1:6" ht="13.5" customHeight="1">
      <c r="A3728" s="1097"/>
      <c r="B3728" s="1253" t="s">
        <v>2713</v>
      </c>
      <c r="C3728" s="1260"/>
      <c r="E3728" s="1101"/>
      <c r="F3728" s="1102"/>
    </row>
    <row r="3729" spans="1:6" ht="13.5" customHeight="1">
      <c r="A3729" s="1097"/>
      <c r="B3729" s="1253" t="s">
        <v>2714</v>
      </c>
      <c r="C3729" s="1260"/>
      <c r="E3729" s="1101"/>
      <c r="F3729" s="1102"/>
    </row>
    <row r="3730" spans="1:6" ht="13.5" customHeight="1">
      <c r="A3730" s="1097"/>
      <c r="B3730" s="1253" t="s">
        <v>2715</v>
      </c>
      <c r="C3730" s="1260"/>
      <c r="E3730" s="1101"/>
      <c r="F3730" s="1102"/>
    </row>
    <row r="3731" spans="1:6" ht="13.5" customHeight="1">
      <c r="A3731" s="1097"/>
      <c r="B3731" s="1253" t="s">
        <v>2716</v>
      </c>
      <c r="C3731" s="1260"/>
      <c r="E3731" s="1101"/>
      <c r="F3731" s="1102"/>
    </row>
    <row r="3732" spans="1:6" ht="13.5" customHeight="1">
      <c r="A3732" s="1097"/>
      <c r="B3732" s="1253" t="s">
        <v>2717</v>
      </c>
      <c r="C3732" s="1260"/>
      <c r="E3732" s="1101"/>
      <c r="F3732" s="1102"/>
    </row>
    <row r="3733" spans="1:6" ht="13.5" customHeight="1">
      <c r="A3733" s="1097"/>
      <c r="B3733" s="1253" t="s">
        <v>2718</v>
      </c>
      <c r="C3733" s="1260"/>
      <c r="E3733" s="1101"/>
      <c r="F3733" s="1102"/>
    </row>
    <row r="3734" spans="1:6" ht="13.5" customHeight="1">
      <c r="A3734" s="1097"/>
      <c r="B3734" s="1253" t="s">
        <v>2719</v>
      </c>
      <c r="C3734" s="1260"/>
      <c r="E3734" s="1101"/>
      <c r="F3734" s="1102"/>
    </row>
    <row r="3735" spans="1:6" ht="13.5" customHeight="1">
      <c r="A3735" s="1097"/>
      <c r="B3735" s="1253" t="s">
        <v>2720</v>
      </c>
      <c r="C3735" s="1260"/>
      <c r="E3735" s="1101"/>
      <c r="F3735" s="1102"/>
    </row>
    <row r="3736" spans="1:6" ht="13.5" customHeight="1">
      <c r="A3736" s="1097"/>
      <c r="B3736" s="1253" t="s">
        <v>2721</v>
      </c>
      <c r="C3736" s="1260"/>
      <c r="E3736" s="1101"/>
      <c r="F3736" s="1102"/>
    </row>
    <row r="3737" spans="1:6" ht="13.5" customHeight="1">
      <c r="A3737" s="1097"/>
      <c r="B3737" s="1253" t="s">
        <v>2722</v>
      </c>
      <c r="C3737" s="1260"/>
      <c r="E3737" s="1101"/>
      <c r="F3737" s="1102"/>
    </row>
    <row r="3738" spans="1:6" ht="13.5" customHeight="1">
      <c r="A3738" s="1097"/>
      <c r="B3738" s="1253" t="s">
        <v>2723</v>
      </c>
      <c r="C3738" s="1260"/>
      <c r="E3738" s="1101"/>
      <c r="F3738" s="1102"/>
    </row>
    <row r="3739" spans="1:6" ht="13.5" customHeight="1">
      <c r="A3739" s="1097"/>
      <c r="B3739" s="1253" t="s">
        <v>2724</v>
      </c>
      <c r="C3739" s="1260"/>
      <c r="E3739" s="1101"/>
      <c r="F3739" s="1102"/>
    </row>
    <row r="3740" spans="1:6" ht="12.5">
      <c r="A3740" s="1097"/>
      <c r="B3740" s="1253" t="s">
        <v>2725</v>
      </c>
      <c r="C3740" s="1260"/>
      <c r="E3740" s="1101"/>
      <c r="F3740" s="1102"/>
    </row>
    <row r="3741" spans="1:6" ht="12.5">
      <c r="A3741" s="1097"/>
      <c r="B3741" s="1253" t="s">
        <v>2726</v>
      </c>
      <c r="C3741" s="1260"/>
      <c r="E3741" s="1101"/>
      <c r="F3741" s="1102"/>
    </row>
    <row r="3742" spans="1:6" ht="12.5">
      <c r="A3742" s="1097"/>
      <c r="B3742" s="1253" t="s">
        <v>2727</v>
      </c>
      <c r="C3742" s="1260"/>
      <c r="E3742" s="1101"/>
      <c r="F3742" s="1102"/>
    </row>
    <row r="3743" spans="1:6" ht="12.5">
      <c r="A3743" s="1097"/>
      <c r="B3743" s="1253" t="s">
        <v>2728</v>
      </c>
      <c r="C3743" s="1260"/>
      <c r="E3743" s="1101"/>
      <c r="F3743" s="1102"/>
    </row>
    <row r="3744" spans="1:6" ht="12.5">
      <c r="A3744" s="1097"/>
      <c r="B3744" s="1253" t="s">
        <v>2729</v>
      </c>
      <c r="C3744" s="1260"/>
      <c r="E3744" s="1101"/>
      <c r="F3744" s="1102"/>
    </row>
    <row r="3745" spans="1:6" ht="12.5">
      <c r="A3745" s="1097"/>
      <c r="B3745" s="1253" t="s">
        <v>2730</v>
      </c>
      <c r="C3745" s="1260"/>
      <c r="E3745" s="1101"/>
      <c r="F3745" s="1102"/>
    </row>
    <row r="3746" spans="1:6" ht="12.5">
      <c r="A3746" s="1097"/>
      <c r="B3746" s="1253" t="s">
        <v>2731</v>
      </c>
      <c r="C3746" s="1260"/>
      <c r="E3746" s="1101"/>
      <c r="F3746" s="1102"/>
    </row>
    <row r="3747" spans="1:6" ht="12.5">
      <c r="A3747" s="1097"/>
      <c r="B3747" s="1253" t="s">
        <v>2732</v>
      </c>
      <c r="C3747" s="1260"/>
      <c r="E3747" s="1101"/>
      <c r="F3747" s="1102"/>
    </row>
    <row r="3748" spans="1:6" ht="12.5">
      <c r="A3748" s="1097"/>
      <c r="B3748" s="1253" t="s">
        <v>2733</v>
      </c>
      <c r="C3748" s="1260"/>
      <c r="E3748" s="1101"/>
      <c r="F3748" s="1102"/>
    </row>
    <row r="3749" spans="1:6" ht="12.5">
      <c r="A3749" s="1097"/>
      <c r="B3749" s="1253" t="s">
        <v>2734</v>
      </c>
      <c r="C3749" s="1260"/>
      <c r="E3749" s="1101"/>
      <c r="F3749" s="1102"/>
    </row>
    <row r="3750" spans="1:6" ht="12.5">
      <c r="A3750" s="1097"/>
      <c r="B3750" s="1253" t="s">
        <v>2735</v>
      </c>
      <c r="C3750" s="1260"/>
      <c r="E3750" s="1101"/>
      <c r="F3750" s="1102"/>
    </row>
    <row r="3751" spans="1:6" ht="12.5">
      <c r="A3751" s="1097"/>
      <c r="B3751" s="1253" t="s">
        <v>2736</v>
      </c>
      <c r="C3751" s="1260"/>
      <c r="E3751" s="1101"/>
      <c r="F3751" s="1102"/>
    </row>
    <row r="3752" spans="1:6" ht="13.5" customHeight="1">
      <c r="A3752" s="1097"/>
      <c r="B3752" s="1253" t="s">
        <v>2737</v>
      </c>
      <c r="C3752" s="1260"/>
      <c r="E3752" s="1101"/>
      <c r="F3752" s="1102"/>
    </row>
    <row r="3753" spans="1:6" ht="13.5" customHeight="1">
      <c r="A3753" s="1097"/>
      <c r="B3753" s="1253" t="s">
        <v>2738</v>
      </c>
      <c r="C3753" s="1260"/>
      <c r="E3753" s="1101"/>
      <c r="F3753" s="1102"/>
    </row>
    <row r="3754" spans="1:6" ht="13.5" customHeight="1">
      <c r="A3754" s="1097"/>
      <c r="B3754" s="1253" t="s">
        <v>2739</v>
      </c>
      <c r="C3754" s="1260"/>
      <c r="E3754" s="1101"/>
      <c r="F3754" s="1102"/>
    </row>
    <row r="3755" spans="1:6" ht="13.5" customHeight="1">
      <c r="A3755" s="1097"/>
      <c r="B3755" s="1253" t="s">
        <v>2740</v>
      </c>
      <c r="C3755" s="1260"/>
      <c r="E3755" s="1101"/>
      <c r="F3755" s="1102"/>
    </row>
    <row r="3756" spans="1:6" ht="13.5" customHeight="1">
      <c r="A3756" s="1097"/>
      <c r="B3756" s="1253" t="s">
        <v>2741</v>
      </c>
      <c r="C3756" s="1260"/>
      <c r="E3756" s="1101"/>
      <c r="F3756" s="1102"/>
    </row>
    <row r="3757" spans="1:6" ht="13.5" customHeight="1">
      <c r="A3757" s="1097"/>
      <c r="B3757" s="1253" t="s">
        <v>2742</v>
      </c>
      <c r="C3757" s="1260"/>
      <c r="E3757" s="1101"/>
      <c r="F3757" s="1102"/>
    </row>
    <row r="3758" spans="1:6" ht="13.5" customHeight="1">
      <c r="A3758" s="1097"/>
      <c r="B3758" s="1253" t="s">
        <v>2743</v>
      </c>
      <c r="C3758" s="1260"/>
      <c r="E3758" s="1101"/>
      <c r="F3758" s="1102"/>
    </row>
    <row r="3759" spans="1:6" ht="12.5">
      <c r="A3759" s="1097"/>
      <c r="B3759" s="1253" t="s">
        <v>2744</v>
      </c>
      <c r="C3759" s="1260"/>
      <c r="E3759" s="1101"/>
      <c r="F3759" s="1102"/>
    </row>
    <row r="3760" spans="1:6" ht="12.5">
      <c r="A3760" s="1097"/>
      <c r="B3760" s="1253" t="s">
        <v>2745</v>
      </c>
      <c r="C3760" s="1260"/>
      <c r="E3760" s="1101"/>
      <c r="F3760" s="1102"/>
    </row>
    <row r="3761" spans="1:12" ht="13.5" customHeight="1">
      <c r="A3761" s="1097"/>
      <c r="B3761" s="1253" t="s">
        <v>2746</v>
      </c>
      <c r="C3761" s="1260"/>
      <c r="E3761" s="1101"/>
      <c r="F3761" s="1102"/>
    </row>
    <row r="3762" spans="1:12" ht="13.5" customHeight="1">
      <c r="A3762" s="1097"/>
      <c r="B3762" s="1253" t="s">
        <v>2747</v>
      </c>
      <c r="C3762" s="1260"/>
      <c r="E3762" s="1101"/>
      <c r="F3762" s="1102"/>
    </row>
    <row r="3763" spans="1:12" ht="13.5" customHeight="1">
      <c r="A3763" s="1097"/>
      <c r="B3763" s="1253" t="s">
        <v>2748</v>
      </c>
      <c r="C3763" s="1260"/>
      <c r="E3763" s="1101"/>
      <c r="F3763" s="1102"/>
    </row>
    <row r="3764" spans="1:12" ht="13.5" customHeight="1">
      <c r="A3764" s="1097"/>
      <c r="B3764" s="1253" t="s">
        <v>2749</v>
      </c>
      <c r="C3764" s="1260"/>
      <c r="E3764" s="1101"/>
      <c r="F3764" s="1102"/>
    </row>
    <row r="3765" spans="1:12" ht="13.5" customHeight="1">
      <c r="A3765" s="1097"/>
      <c r="B3765" s="1253" t="s">
        <v>2750</v>
      </c>
      <c r="C3765" s="1260"/>
      <c r="E3765" s="1101"/>
      <c r="F3765" s="1102"/>
    </row>
    <row r="3766" spans="1:12" ht="13.5" customHeight="1">
      <c r="A3766" s="1097"/>
      <c r="B3766" s="1253" t="s">
        <v>2751</v>
      </c>
      <c r="C3766" s="1260"/>
      <c r="E3766" s="1101"/>
      <c r="F3766" s="1102"/>
    </row>
    <row r="3767" spans="1:12" ht="13.5" customHeight="1">
      <c r="A3767" s="1097"/>
      <c r="B3767" s="1253" t="s">
        <v>2752</v>
      </c>
      <c r="C3767" s="1260"/>
      <c r="E3767" s="1101"/>
      <c r="F3767" s="1102"/>
    </row>
    <row r="3768" spans="1:12" ht="57.5">
      <c r="A3768" s="1097"/>
      <c r="B3768" s="1280" t="s">
        <v>2753</v>
      </c>
      <c r="C3768" s="1260"/>
      <c r="E3768" s="1101"/>
      <c r="F3768" s="1102"/>
    </row>
    <row r="3769" spans="1:12" ht="13.5" customHeight="1">
      <c r="A3769" s="1097"/>
      <c r="B3769" s="1281" t="s">
        <v>3284</v>
      </c>
      <c r="C3769" s="1260" t="s">
        <v>183</v>
      </c>
      <c r="D3769" s="1088">
        <v>1</v>
      </c>
      <c r="E3769" s="1101"/>
      <c r="F3769" s="1101">
        <f>D3769*E3769</f>
        <v>0</v>
      </c>
    </row>
    <row r="3770" spans="1:12" ht="13.5" customHeight="1">
      <c r="A3770" s="1097"/>
      <c r="B3770" s="1104"/>
      <c r="C3770" s="1099"/>
      <c r="D3770" s="1100"/>
      <c r="E3770" s="1101"/>
      <c r="F3770" s="1102"/>
    </row>
    <row r="3771" spans="1:12" ht="13.5" customHeight="1">
      <c r="A3771" s="1231" t="s">
        <v>3285</v>
      </c>
      <c r="B3771" s="1282" t="s">
        <v>2756</v>
      </c>
      <c r="C3771" s="1260" t="s">
        <v>5</v>
      </c>
      <c r="D3771" s="1088">
        <v>1</v>
      </c>
      <c r="E3771" s="1283"/>
      <c r="F3771" s="1101">
        <f>D3771*E3771</f>
        <v>0</v>
      </c>
      <c r="G3771" s="1097"/>
      <c r="H3771" s="1103"/>
      <c r="I3771" s="1099"/>
      <c r="J3771" s="1100"/>
      <c r="K3771" s="1101"/>
      <c r="L3771" s="1101"/>
    </row>
    <row r="3772" spans="1:12" ht="13.5" customHeight="1">
      <c r="A3772" s="1231"/>
      <c r="B3772" s="1253"/>
      <c r="C3772" s="1260"/>
      <c r="E3772" s="1283"/>
      <c r="F3772" s="1284"/>
      <c r="G3772" s="1097"/>
      <c r="H3772" s="1105"/>
      <c r="I3772" s="1099"/>
      <c r="J3772" s="1100"/>
      <c r="K3772" s="1101"/>
      <c r="L3772" s="1101"/>
    </row>
    <row r="3773" spans="1:12" ht="27.75" customHeight="1">
      <c r="A3773" s="1231" t="s">
        <v>3286</v>
      </c>
      <c r="B3773" s="1137" t="s">
        <v>2758</v>
      </c>
      <c r="C3773" s="1260"/>
      <c r="E3773" s="1283"/>
      <c r="F3773" s="1284"/>
      <c r="G3773" s="1097"/>
      <c r="H3773" s="1106"/>
      <c r="I3773" s="1099"/>
      <c r="J3773" s="1100"/>
      <c r="K3773" s="1101"/>
      <c r="L3773" s="1101"/>
    </row>
    <row r="3774" spans="1:12" ht="13.5" customHeight="1">
      <c r="A3774" s="1231"/>
      <c r="B3774" s="1137" t="s">
        <v>2759</v>
      </c>
      <c r="C3774" s="1260" t="s">
        <v>5</v>
      </c>
      <c r="D3774" s="1088">
        <v>1</v>
      </c>
      <c r="E3774" s="1283"/>
      <c r="F3774" s="1101">
        <f>D3774*E3774</f>
        <v>0</v>
      </c>
      <c r="G3774" s="1097"/>
      <c r="H3774" s="1106"/>
      <c r="I3774" s="1099"/>
      <c r="J3774" s="1100"/>
      <c r="K3774" s="1101"/>
      <c r="L3774" s="1101"/>
    </row>
    <row r="3775" spans="1:12" ht="13.5" customHeight="1">
      <c r="A3775" s="1231"/>
      <c r="B3775" s="1137"/>
      <c r="C3775" s="1260"/>
      <c r="E3775" s="1283"/>
      <c r="F3775" s="1284"/>
      <c r="G3775" s="1097"/>
      <c r="H3775" s="1106"/>
      <c r="I3775" s="1099"/>
      <c r="J3775" s="1100"/>
      <c r="K3775" s="1101"/>
      <c r="L3775" s="1101"/>
    </row>
    <row r="3776" spans="1:12" ht="25.5" customHeight="1">
      <c r="A3776" s="1231" t="s">
        <v>3287</v>
      </c>
      <c r="B3776" s="1137" t="s">
        <v>2761</v>
      </c>
      <c r="C3776" s="1260" t="s">
        <v>5</v>
      </c>
      <c r="D3776" s="1088">
        <v>1</v>
      </c>
      <c r="E3776" s="1283"/>
      <c r="F3776" s="1101">
        <f>D3776*E3776</f>
        <v>0</v>
      </c>
      <c r="G3776" s="1097"/>
      <c r="H3776" s="1106"/>
      <c r="I3776" s="1099"/>
      <c r="J3776" s="1100"/>
      <c r="K3776" s="1101"/>
      <c r="L3776" s="1101"/>
    </row>
    <row r="3777" spans="1:12" ht="13.5" customHeight="1">
      <c r="A3777" s="1231"/>
      <c r="B3777" s="1137"/>
      <c r="C3777" s="1260"/>
      <c r="E3777" s="1283"/>
      <c r="F3777" s="1284"/>
      <c r="G3777" s="1097"/>
      <c r="H3777" s="1106"/>
      <c r="I3777" s="1099"/>
      <c r="J3777" s="1100"/>
      <c r="K3777" s="1101"/>
      <c r="L3777" s="1101"/>
    </row>
    <row r="3778" spans="1:12" ht="13.5" customHeight="1">
      <c r="A3778" s="1231"/>
      <c r="B3778" s="1205" t="s">
        <v>2762</v>
      </c>
      <c r="C3778" s="1260"/>
      <c r="E3778" s="1283"/>
      <c r="F3778" s="1284"/>
      <c r="G3778" s="1097"/>
      <c r="H3778" s="1106"/>
      <c r="I3778" s="1099"/>
      <c r="J3778" s="1100"/>
      <c r="K3778" s="1101"/>
      <c r="L3778" s="1101"/>
    </row>
    <row r="3779" spans="1:12" ht="13.5" customHeight="1">
      <c r="A3779" s="1231" t="s">
        <v>3288</v>
      </c>
      <c r="B3779" s="1137" t="s">
        <v>2884</v>
      </c>
      <c r="C3779" s="1260" t="s">
        <v>5</v>
      </c>
      <c r="D3779" s="1088">
        <v>1</v>
      </c>
      <c r="E3779" s="1283"/>
      <c r="F3779" s="1101">
        <f>D3779*E3779</f>
        <v>0</v>
      </c>
      <c r="G3779" s="1097"/>
      <c r="H3779" s="1106"/>
      <c r="I3779" s="1099"/>
      <c r="J3779" s="1100"/>
      <c r="K3779" s="1101"/>
      <c r="L3779" s="1101"/>
    </row>
    <row r="3780" spans="1:12" ht="13.5" customHeight="1">
      <c r="A3780" s="1231"/>
      <c r="B3780" s="1137"/>
      <c r="C3780" s="1260"/>
      <c r="E3780" s="1283"/>
      <c r="F3780" s="1284"/>
      <c r="G3780" s="1097"/>
      <c r="H3780" s="1106"/>
      <c r="I3780" s="1099"/>
      <c r="J3780" s="1100"/>
      <c r="K3780" s="1101"/>
      <c r="L3780" s="1101"/>
    </row>
    <row r="3781" spans="1:12" ht="13.5" customHeight="1">
      <c r="A3781" s="1231" t="s">
        <v>3289</v>
      </c>
      <c r="B3781" s="1137" t="s">
        <v>2766</v>
      </c>
      <c r="C3781" s="1260" t="s">
        <v>5</v>
      </c>
      <c r="D3781" s="1088">
        <v>1</v>
      </c>
      <c r="E3781" s="1283"/>
      <c r="F3781" s="1101">
        <f>D3781*E3781</f>
        <v>0</v>
      </c>
      <c r="G3781" s="1097"/>
      <c r="H3781" s="1106"/>
      <c r="I3781" s="1099"/>
      <c r="J3781" s="1100"/>
      <c r="K3781" s="1101"/>
      <c r="L3781" s="1101"/>
    </row>
    <row r="3782" spans="1:12" ht="13.5" customHeight="1">
      <c r="A3782" s="1231"/>
      <c r="B3782" s="1137"/>
      <c r="C3782" s="1260"/>
      <c r="E3782" s="1283"/>
      <c r="F3782" s="1284"/>
      <c r="G3782" s="1097"/>
      <c r="H3782" s="1106"/>
      <c r="I3782" s="1099"/>
      <c r="J3782" s="1100"/>
      <c r="K3782" s="1101"/>
      <c r="L3782" s="1101"/>
    </row>
    <row r="3783" spans="1:12" ht="13.5" customHeight="1">
      <c r="A3783" s="1231" t="s">
        <v>3290</v>
      </c>
      <c r="B3783" s="1137" t="s">
        <v>2768</v>
      </c>
      <c r="C3783" s="1260" t="s">
        <v>5</v>
      </c>
      <c r="D3783" s="1088">
        <v>6</v>
      </c>
      <c r="E3783" s="1283"/>
      <c r="F3783" s="1101">
        <f>D3783*E3783</f>
        <v>0</v>
      </c>
      <c r="G3783" s="1097"/>
      <c r="H3783" s="1106"/>
      <c r="I3783" s="1099"/>
      <c r="J3783" s="1100"/>
      <c r="K3783" s="1101"/>
      <c r="L3783" s="1101"/>
    </row>
    <row r="3784" spans="1:12" ht="13.5" customHeight="1">
      <c r="A3784" s="1231"/>
      <c r="B3784" s="1137"/>
      <c r="C3784" s="1260"/>
      <c r="E3784" s="1283"/>
      <c r="F3784" s="1284"/>
      <c r="G3784" s="1097"/>
      <c r="H3784" s="1106"/>
      <c r="I3784" s="1099"/>
      <c r="J3784" s="1100"/>
      <c r="K3784" s="1101"/>
      <c r="L3784" s="1101"/>
    </row>
    <row r="3785" spans="1:12" ht="13.5" customHeight="1">
      <c r="A3785" s="1231" t="s">
        <v>3291</v>
      </c>
      <c r="B3785" s="1137" t="s">
        <v>2770</v>
      </c>
      <c r="C3785" s="1260" t="s">
        <v>5</v>
      </c>
      <c r="D3785" s="1088">
        <v>1</v>
      </c>
      <c r="E3785" s="1283"/>
      <c r="F3785" s="1101">
        <f>D3785*E3785</f>
        <v>0</v>
      </c>
      <c r="G3785" s="1097"/>
      <c r="H3785" s="1106"/>
      <c r="I3785" s="1099"/>
      <c r="J3785" s="1100"/>
      <c r="K3785" s="1101"/>
      <c r="L3785" s="1101"/>
    </row>
    <row r="3786" spans="1:12" ht="13.5" customHeight="1">
      <c r="A3786" s="1231"/>
      <c r="B3786" s="1137"/>
      <c r="C3786" s="1260"/>
      <c r="E3786" s="1283"/>
      <c r="F3786" s="1284"/>
      <c r="G3786" s="1097"/>
      <c r="H3786" s="1106"/>
      <c r="I3786" s="1099"/>
      <c r="J3786" s="1100"/>
      <c r="K3786" s="1101"/>
      <c r="L3786" s="1101"/>
    </row>
    <row r="3787" spans="1:12" ht="13.5" customHeight="1">
      <c r="A3787" s="1231" t="s">
        <v>3292</v>
      </c>
      <c r="B3787" s="1137" t="s">
        <v>2772</v>
      </c>
      <c r="C3787" s="1260" t="s">
        <v>5</v>
      </c>
      <c r="D3787" s="1088">
        <v>1</v>
      </c>
      <c r="E3787" s="1283"/>
      <c r="F3787" s="1101">
        <f>D3787*E3787</f>
        <v>0</v>
      </c>
      <c r="G3787" s="1097"/>
      <c r="H3787" s="1106"/>
      <c r="I3787" s="1099"/>
      <c r="J3787" s="1100"/>
      <c r="K3787" s="1101"/>
      <c r="L3787" s="1101"/>
    </row>
    <row r="3788" spans="1:12" ht="13.5" customHeight="1">
      <c r="A3788" s="1231"/>
      <c r="B3788" s="1137"/>
      <c r="C3788" s="1260"/>
      <c r="E3788" s="1283"/>
      <c r="F3788" s="1284"/>
      <c r="G3788" s="1097"/>
      <c r="H3788" s="1106"/>
      <c r="I3788" s="1099"/>
      <c r="J3788" s="1100"/>
      <c r="K3788" s="1101"/>
      <c r="L3788" s="1101"/>
    </row>
    <row r="3789" spans="1:12" ht="17.25" customHeight="1">
      <c r="A3789" s="1231" t="s">
        <v>3293</v>
      </c>
      <c r="B3789" s="1137" t="s">
        <v>2774</v>
      </c>
      <c r="C3789" s="1260" t="s">
        <v>1579</v>
      </c>
      <c r="D3789" s="1088">
        <v>10</v>
      </c>
      <c r="E3789" s="1283"/>
      <c r="F3789" s="1101">
        <f>D3789*E3789</f>
        <v>0</v>
      </c>
      <c r="G3789" s="1097"/>
      <c r="H3789" s="1106"/>
      <c r="I3789" s="1099"/>
      <c r="J3789" s="1100"/>
      <c r="K3789" s="1101"/>
      <c r="L3789" s="1101"/>
    </row>
    <row r="3790" spans="1:12" ht="13.5" customHeight="1">
      <c r="A3790" s="1231"/>
      <c r="B3790" s="1137"/>
      <c r="C3790" s="1260"/>
      <c r="E3790" s="1283"/>
      <c r="F3790" s="1284"/>
      <c r="G3790" s="1097"/>
      <c r="H3790" s="1106"/>
      <c r="I3790" s="1099"/>
      <c r="J3790" s="1100"/>
      <c r="K3790" s="1101"/>
      <c r="L3790" s="1101"/>
    </row>
    <row r="3791" spans="1:12" ht="13.5" customHeight="1">
      <c r="A3791" s="1231" t="s">
        <v>3294</v>
      </c>
      <c r="B3791" s="1137" t="s">
        <v>2776</v>
      </c>
      <c r="C3791" s="1260" t="s">
        <v>2777</v>
      </c>
      <c r="D3791" s="1088">
        <v>1</v>
      </c>
      <c r="E3791" s="1283"/>
      <c r="F3791" s="1101">
        <f>D3791*E3791</f>
        <v>0</v>
      </c>
      <c r="G3791" s="1097"/>
      <c r="H3791" s="1106"/>
      <c r="I3791" s="1099"/>
      <c r="J3791" s="1100"/>
      <c r="K3791" s="1101"/>
      <c r="L3791" s="1101"/>
    </row>
    <row r="3792" spans="1:12" ht="13.5" customHeight="1">
      <c r="A3792" s="1231"/>
      <c r="B3792" s="1137"/>
      <c r="C3792" s="1260"/>
      <c r="E3792" s="1283"/>
      <c r="F3792" s="1284"/>
      <c r="G3792" s="1097"/>
      <c r="H3792" s="1106"/>
      <c r="I3792" s="1099"/>
      <c r="J3792" s="1100"/>
      <c r="K3792" s="1101"/>
      <c r="L3792" s="1101"/>
    </row>
    <row r="3793" spans="1:12" ht="13.5" customHeight="1">
      <c r="A3793" s="1231" t="s">
        <v>3295</v>
      </c>
      <c r="B3793" s="1137" t="s">
        <v>2779</v>
      </c>
      <c r="C3793" s="1260" t="s">
        <v>5</v>
      </c>
      <c r="D3793" s="1088">
        <v>1</v>
      </c>
      <c r="E3793" s="1283"/>
      <c r="F3793" s="1101">
        <f>D3793*E3793</f>
        <v>0</v>
      </c>
      <c r="G3793" s="1097"/>
      <c r="H3793" s="1106"/>
      <c r="I3793" s="1099"/>
      <c r="J3793" s="1100"/>
      <c r="K3793" s="1101"/>
      <c r="L3793" s="1101"/>
    </row>
    <row r="3794" spans="1:12" ht="13.5" customHeight="1">
      <c r="A3794" s="1231"/>
      <c r="B3794" s="1137"/>
      <c r="C3794" s="1260"/>
      <c r="E3794" s="1283"/>
      <c r="F3794" s="1284"/>
      <c r="G3794" s="1097"/>
      <c r="H3794" s="1106"/>
      <c r="I3794" s="1099"/>
      <c r="J3794" s="1100"/>
      <c r="K3794" s="1101"/>
      <c r="L3794" s="1101"/>
    </row>
    <row r="3795" spans="1:12" ht="72" customHeight="1">
      <c r="A3795" s="1231" t="s">
        <v>3296</v>
      </c>
      <c r="B3795" s="1137" t="s">
        <v>2781</v>
      </c>
      <c r="C3795" s="1285" t="s">
        <v>2777</v>
      </c>
      <c r="D3795" s="1088">
        <v>1</v>
      </c>
      <c r="E3795" s="1283"/>
      <c r="F3795" s="1101">
        <f>D3795*E3795</f>
        <v>0</v>
      </c>
      <c r="G3795" s="1097"/>
      <c r="H3795" s="1106"/>
      <c r="I3795" s="1099"/>
      <c r="J3795" s="1100"/>
      <c r="K3795" s="1101"/>
      <c r="L3795" s="1101"/>
    </row>
    <row r="3796" spans="1:12" ht="13.5" customHeight="1">
      <c r="A3796" s="1231"/>
      <c r="B3796" s="1137"/>
      <c r="C3796" s="1260"/>
      <c r="E3796" s="1283"/>
      <c r="F3796" s="1284"/>
      <c r="G3796" s="1097"/>
      <c r="H3796" s="1106"/>
      <c r="I3796" s="1099"/>
      <c r="J3796" s="1100"/>
      <c r="K3796" s="1101"/>
      <c r="L3796" s="1101"/>
    </row>
    <row r="3797" spans="1:12" ht="13.5" customHeight="1">
      <c r="A3797" s="1231" t="s">
        <v>3297</v>
      </c>
      <c r="B3797" s="1137" t="s">
        <v>2783</v>
      </c>
      <c r="C3797" s="1260" t="s">
        <v>5</v>
      </c>
      <c r="D3797" s="1088">
        <v>3</v>
      </c>
      <c r="E3797" s="1283"/>
      <c r="F3797" s="1101">
        <f>D3797*E3797</f>
        <v>0</v>
      </c>
      <c r="G3797" s="1097"/>
      <c r="H3797" s="1106"/>
      <c r="I3797" s="1099"/>
      <c r="J3797" s="1100"/>
      <c r="K3797" s="1101"/>
      <c r="L3797" s="1101"/>
    </row>
    <row r="3798" spans="1:12" ht="13.5" customHeight="1">
      <c r="A3798" s="1231"/>
      <c r="B3798" s="1137"/>
      <c r="C3798" s="1260"/>
      <c r="E3798" s="1283"/>
      <c r="F3798" s="1284"/>
      <c r="G3798" s="1097"/>
      <c r="H3798" s="1106"/>
      <c r="I3798" s="1099"/>
      <c r="J3798" s="1100"/>
      <c r="K3798" s="1101"/>
      <c r="L3798" s="1101"/>
    </row>
    <row r="3799" spans="1:12" ht="13.5" customHeight="1">
      <c r="A3799" s="1231" t="s">
        <v>3298</v>
      </c>
      <c r="B3799" s="1137" t="s">
        <v>2766</v>
      </c>
      <c r="C3799" s="1260" t="s">
        <v>5</v>
      </c>
      <c r="D3799" s="1088">
        <v>1</v>
      </c>
      <c r="E3799" s="1283"/>
      <c r="F3799" s="1101">
        <f>D3799*E3799</f>
        <v>0</v>
      </c>
      <c r="G3799" s="1097"/>
      <c r="H3799" s="1106"/>
      <c r="I3799" s="1099"/>
      <c r="J3799" s="1100"/>
      <c r="K3799" s="1101"/>
      <c r="L3799" s="1101"/>
    </row>
    <row r="3800" spans="1:12" ht="13.5" customHeight="1">
      <c r="A3800" s="1231"/>
      <c r="B3800" s="1137"/>
      <c r="C3800" s="1260"/>
      <c r="E3800" s="1283"/>
      <c r="F3800" s="1284"/>
      <c r="G3800" s="1097"/>
      <c r="H3800" s="1106"/>
      <c r="I3800" s="1099"/>
      <c r="J3800" s="1100"/>
      <c r="K3800" s="1101"/>
      <c r="L3800" s="1101"/>
    </row>
    <row r="3801" spans="1:12" ht="23">
      <c r="A3801" s="1231" t="s">
        <v>3299</v>
      </c>
      <c r="B3801" s="1137" t="s">
        <v>2687</v>
      </c>
      <c r="C3801" s="1260" t="s">
        <v>183</v>
      </c>
      <c r="D3801" s="1088">
        <v>1</v>
      </c>
      <c r="E3801" s="1283"/>
      <c r="F3801" s="1101">
        <f>D3801*E3801</f>
        <v>0</v>
      </c>
      <c r="G3801" s="1097"/>
      <c r="H3801" s="1106"/>
      <c r="I3801" s="1099"/>
      <c r="J3801" s="1100"/>
      <c r="K3801" s="1101"/>
      <c r="L3801" s="1101"/>
    </row>
    <row r="3802" spans="1:12" ht="13.5" customHeight="1">
      <c r="A3802" s="1231"/>
      <c r="B3802" s="1137"/>
      <c r="C3802" s="1260"/>
      <c r="E3802" s="1283"/>
      <c r="F3802" s="1284"/>
      <c r="G3802" s="1097"/>
      <c r="H3802" s="1106"/>
      <c r="I3802" s="1099"/>
      <c r="J3802" s="1100"/>
      <c r="K3802" s="1101"/>
      <c r="L3802" s="1101"/>
    </row>
    <row r="3803" spans="1:12" ht="48.75" customHeight="1">
      <c r="A3803" s="1137" t="s">
        <v>3300</v>
      </c>
      <c r="B3803" s="1137" t="s">
        <v>2689</v>
      </c>
      <c r="C3803" s="1260" t="s">
        <v>183</v>
      </c>
      <c r="D3803" s="1088">
        <v>1</v>
      </c>
      <c r="E3803" s="1283"/>
      <c r="F3803" s="1101">
        <f>D3803*E3803</f>
        <v>0</v>
      </c>
      <c r="G3803" s="1097"/>
      <c r="H3803" s="1106"/>
      <c r="I3803" s="1099"/>
      <c r="J3803" s="1100"/>
      <c r="K3803" s="1101"/>
      <c r="L3803" s="1101"/>
    </row>
    <row r="3804" spans="1:12" ht="13.5" customHeight="1">
      <c r="A3804" s="1231"/>
      <c r="B3804" s="1137"/>
      <c r="C3804" s="1260"/>
      <c r="E3804" s="1283"/>
      <c r="F3804" s="1286"/>
      <c r="G3804" s="1097"/>
      <c r="H3804" s="1106"/>
      <c r="I3804" s="1099"/>
      <c r="J3804" s="1100"/>
      <c r="K3804" s="1101"/>
      <c r="L3804" s="1101"/>
    </row>
    <row r="3805" spans="1:12" ht="46">
      <c r="A3805" s="1137" t="s">
        <v>3301</v>
      </c>
      <c r="B3805" s="1137" t="s">
        <v>2788</v>
      </c>
      <c r="C3805" s="1285" t="s">
        <v>183</v>
      </c>
      <c r="D3805" s="1088">
        <v>1</v>
      </c>
      <c r="E3805" s="1283"/>
      <c r="F3805" s="1101">
        <f>D3805*E3805</f>
        <v>0</v>
      </c>
      <c r="G3805" s="1097"/>
      <c r="H3805" s="1106"/>
      <c r="I3805" s="1099"/>
      <c r="J3805" s="1100"/>
      <c r="K3805" s="1101"/>
      <c r="L3805" s="1101"/>
    </row>
    <row r="3806" spans="1:12" ht="14.5">
      <c r="A3806" s="1137"/>
      <c r="B3806" s="1137"/>
      <c r="C3806" s="1260"/>
      <c r="E3806" s="1283"/>
      <c r="F3806" s="1286"/>
      <c r="G3806" s="1097"/>
      <c r="H3806" s="1106"/>
      <c r="I3806" s="1099"/>
      <c r="J3806" s="1100"/>
      <c r="K3806" s="1101"/>
      <c r="L3806" s="1101"/>
    </row>
    <row r="3807" spans="1:12" ht="46">
      <c r="A3807" s="1137" t="s">
        <v>3302</v>
      </c>
      <c r="B3807" s="1137" t="s">
        <v>2790</v>
      </c>
      <c r="C3807" s="1285" t="s">
        <v>183</v>
      </c>
      <c r="D3807" s="1088">
        <v>1</v>
      </c>
      <c r="E3807" s="1283"/>
      <c r="F3807" s="1101">
        <f>D3807*E3807</f>
        <v>0</v>
      </c>
      <c r="G3807" s="1097"/>
      <c r="H3807" s="1106"/>
      <c r="I3807" s="1099"/>
      <c r="J3807" s="1100"/>
      <c r="K3807" s="1101"/>
      <c r="L3807" s="1101"/>
    </row>
    <row r="3808" spans="1:12" ht="14.5">
      <c r="A3808" s="1231"/>
      <c r="B3808" s="1137"/>
      <c r="C3808" s="1260"/>
      <c r="E3808" s="1283"/>
      <c r="F3808" s="1286"/>
      <c r="G3808" s="1097"/>
      <c r="H3808" s="1106"/>
      <c r="I3808" s="1099"/>
      <c r="J3808" s="1100"/>
      <c r="K3808" s="1101"/>
      <c r="L3808" s="1101"/>
    </row>
    <row r="3809" spans="1:12" s="1076" customFormat="1" ht="16.5" customHeight="1">
      <c r="A3809" s="1287" t="s">
        <v>3282</v>
      </c>
      <c r="B3809" s="1288" t="s">
        <v>2791</v>
      </c>
      <c r="C3809" s="1289"/>
      <c r="D3809" s="1289"/>
      <c r="E3809" s="1290"/>
      <c r="F3809" s="1291">
        <f>SUM(F3707:F3808)</f>
        <v>0</v>
      </c>
    </row>
    <row r="3810" spans="1:12" ht="13.5" customHeight="1">
      <c r="A3810" s="1231"/>
      <c r="B3810" s="1137"/>
      <c r="C3810" s="1260"/>
      <c r="E3810" s="1283"/>
      <c r="F3810" s="1286"/>
      <c r="G3810" s="1097"/>
      <c r="H3810" s="1106"/>
      <c r="I3810" s="1099"/>
      <c r="J3810" s="1100"/>
      <c r="K3810" s="1101"/>
      <c r="L3810" s="1101"/>
    </row>
    <row r="3811" spans="1:12" ht="12.5">
      <c r="A3811" s="1090" t="s">
        <v>3303</v>
      </c>
      <c r="B3811" s="1205" t="s">
        <v>2793</v>
      </c>
      <c r="C3811" s="1092"/>
      <c r="D3811" s="1093"/>
      <c r="E3811" s="1094"/>
      <c r="F3811" s="1095"/>
    </row>
    <row r="3812" spans="1:12" ht="13.5" customHeight="1">
      <c r="A3812" s="1231"/>
      <c r="B3812" s="1137"/>
      <c r="C3812" s="1260"/>
      <c r="E3812" s="1283"/>
      <c r="F3812" s="1286"/>
      <c r="G3812" s="1097"/>
      <c r="H3812" s="1106"/>
      <c r="I3812" s="1099"/>
      <c r="J3812" s="1100"/>
      <c r="K3812" s="1101"/>
      <c r="L3812" s="1101"/>
    </row>
    <row r="3813" spans="1:12" ht="24" customHeight="1">
      <c r="A3813" s="1097" t="s">
        <v>3304</v>
      </c>
      <c r="B3813" s="1120" t="s">
        <v>2795</v>
      </c>
      <c r="C3813" s="1121"/>
      <c r="D3813" s="1100"/>
      <c r="E3813" s="1101"/>
      <c r="F3813" s="1101"/>
    </row>
    <row r="3814" spans="1:12" ht="13.5" customHeight="1">
      <c r="A3814" s="1097"/>
      <c r="B3814" s="1120"/>
      <c r="C3814" s="1121"/>
      <c r="D3814" s="1100"/>
      <c r="E3814" s="1101"/>
      <c r="F3814" s="1101"/>
    </row>
    <row r="3815" spans="1:12" ht="13.5" customHeight="1">
      <c r="A3815" s="1097"/>
      <c r="B3815" s="1122" t="s">
        <v>2963</v>
      </c>
      <c r="C3815" s="1123" t="s">
        <v>5</v>
      </c>
      <c r="D3815" s="1100">
        <v>4</v>
      </c>
      <c r="E3815" s="1101"/>
      <c r="F3815" s="1101"/>
    </row>
    <row r="3816" spans="1:12" ht="13.5" customHeight="1">
      <c r="A3816" s="1097"/>
      <c r="B3816" s="1122" t="s">
        <v>2796</v>
      </c>
      <c r="C3816" s="1123" t="s">
        <v>5</v>
      </c>
      <c r="D3816" s="1100">
        <v>3</v>
      </c>
      <c r="E3816" s="1101"/>
      <c r="F3816" s="1101"/>
    </row>
    <row r="3817" spans="1:12" ht="13.5" customHeight="1">
      <c r="A3817" s="1097"/>
      <c r="B3817" s="1122" t="s">
        <v>2964</v>
      </c>
      <c r="C3817" s="1123" t="s">
        <v>5</v>
      </c>
      <c r="D3817" s="1100">
        <v>1</v>
      </c>
      <c r="E3817" s="1101"/>
      <c r="F3817" s="1101"/>
    </row>
    <row r="3818" spans="1:12" ht="13.5" customHeight="1">
      <c r="A3818" s="1097"/>
      <c r="B3818" s="1122"/>
      <c r="C3818" s="1123"/>
      <c r="D3818" s="1100"/>
      <c r="E3818" s="1101"/>
      <c r="F3818" s="1101"/>
    </row>
    <row r="3819" spans="1:12" ht="13.5" customHeight="1">
      <c r="A3819" s="1097"/>
      <c r="B3819" s="1120" t="s">
        <v>2799</v>
      </c>
      <c r="C3819" s="1123"/>
      <c r="D3819" s="1100"/>
      <c r="E3819" s="1101"/>
      <c r="F3819" s="1101"/>
    </row>
    <row r="3820" spans="1:12">
      <c r="A3820" s="1097"/>
      <c r="B3820" s="1124" t="s">
        <v>2112</v>
      </c>
      <c r="C3820" s="1123" t="s">
        <v>5</v>
      </c>
      <c r="D3820" s="1100">
        <f>SUM(D3815:D3817)</f>
        <v>8</v>
      </c>
      <c r="E3820" s="1101"/>
      <c r="F3820" s="1101"/>
    </row>
    <row r="3821" spans="1:12" ht="23">
      <c r="A3821" s="1097"/>
      <c r="B3821" s="1124" t="s">
        <v>2113</v>
      </c>
      <c r="C3821" s="1123" t="s">
        <v>5</v>
      </c>
      <c r="D3821" s="1100">
        <f>SUM(D3815:D3817)</f>
        <v>8</v>
      </c>
      <c r="E3821" s="1101"/>
      <c r="F3821" s="1101"/>
    </row>
    <row r="3822" spans="1:12" ht="23">
      <c r="A3822" s="1097"/>
      <c r="B3822" s="1104" t="s">
        <v>2114</v>
      </c>
      <c r="C3822" s="1123" t="s">
        <v>5</v>
      </c>
      <c r="D3822" s="1100">
        <f>SUM(D3815:D3817)</f>
        <v>8</v>
      </c>
      <c r="E3822" s="1101"/>
      <c r="F3822" s="1101"/>
    </row>
    <row r="3823" spans="1:12" ht="13.5" customHeight="1">
      <c r="A3823" s="1097"/>
      <c r="B3823" s="1120" t="s">
        <v>2115</v>
      </c>
      <c r="C3823" s="1123" t="s">
        <v>183</v>
      </c>
      <c r="D3823" s="1100">
        <f>SUM(D3815:D3817)</f>
        <v>8</v>
      </c>
      <c r="E3823" s="1101"/>
      <c r="F3823" s="1101"/>
    </row>
    <row r="3824" spans="1:12" ht="13.5" customHeight="1">
      <c r="A3824" s="1097"/>
      <c r="B3824" s="1097" t="s">
        <v>2116</v>
      </c>
      <c r="C3824" s="1123" t="s">
        <v>5</v>
      </c>
      <c r="D3824" s="1100">
        <f>SUM(D3815:D3817)</f>
        <v>8</v>
      </c>
      <c r="E3824" s="1101"/>
      <c r="F3824" s="1101"/>
    </row>
    <row r="3825" spans="1:12" ht="13.5" customHeight="1">
      <c r="A3825" s="1097"/>
      <c r="B3825" s="1097" t="s">
        <v>2117</v>
      </c>
      <c r="C3825" s="1123" t="s">
        <v>5</v>
      </c>
      <c r="D3825" s="1100">
        <f>SUM(D3815:D3817)*2</f>
        <v>16</v>
      </c>
      <c r="E3825" s="1101"/>
      <c r="F3825" s="1101"/>
    </row>
    <row r="3826" spans="1:12" ht="13.5" customHeight="1">
      <c r="A3826" s="1097"/>
      <c r="B3826" s="1097"/>
      <c r="C3826" s="1123"/>
      <c r="D3826" s="1100"/>
      <c r="E3826" s="1101"/>
      <c r="F3826" s="1101"/>
    </row>
    <row r="3827" spans="1:12" ht="13.5" customHeight="1">
      <c r="A3827" s="1097"/>
      <c r="B3827" s="1097" t="s">
        <v>3305</v>
      </c>
      <c r="C3827" s="1123" t="s">
        <v>183</v>
      </c>
      <c r="D3827" s="1100">
        <f>SUM(D3815:D3817)</f>
        <v>8</v>
      </c>
      <c r="E3827" s="1101"/>
      <c r="F3827" s="1101">
        <f>D3827*E3827</f>
        <v>0</v>
      </c>
    </row>
    <row r="3828" spans="1:12" ht="23">
      <c r="A3828" s="1097"/>
      <c r="B3828" s="1097" t="s">
        <v>2119</v>
      </c>
      <c r="C3828" s="1123"/>
      <c r="D3828" s="1100"/>
      <c r="E3828" s="1101"/>
      <c r="F3828" s="1101"/>
    </row>
    <row r="3829" spans="1:12" ht="14.5">
      <c r="A3829" s="1137"/>
      <c r="B3829" s="1137"/>
      <c r="C3829" s="1260"/>
      <c r="E3829" s="1283"/>
      <c r="F3829" s="1286"/>
      <c r="G3829" s="1097"/>
      <c r="H3829" s="1106"/>
      <c r="I3829" s="1099"/>
      <c r="J3829" s="1100"/>
      <c r="K3829" s="1101"/>
      <c r="L3829" s="1101"/>
    </row>
    <row r="3830" spans="1:12" s="1137" customFormat="1" ht="46.5" customHeight="1">
      <c r="A3830" s="1097" t="s">
        <v>3306</v>
      </c>
      <c r="B3830" s="1137" t="s">
        <v>2802</v>
      </c>
    </row>
    <row r="3831" spans="1:12" ht="13.5" customHeight="1">
      <c r="A3831" s="1097"/>
      <c r="B3831" s="1122" t="s">
        <v>2803</v>
      </c>
      <c r="C3831" s="1123" t="s">
        <v>5</v>
      </c>
      <c r="D3831" s="1100">
        <v>1</v>
      </c>
      <c r="E3831" s="1101"/>
      <c r="F3831" s="1101"/>
    </row>
    <row r="3832" spans="1:12" ht="13.5" customHeight="1">
      <c r="A3832" s="1097"/>
      <c r="B3832" s="1122" t="s">
        <v>2967</v>
      </c>
      <c r="C3832" s="1123" t="s">
        <v>5</v>
      </c>
      <c r="D3832" s="1100">
        <v>1</v>
      </c>
      <c r="E3832" s="1101"/>
      <c r="F3832" s="1101"/>
    </row>
    <row r="3833" spans="1:12" ht="13.5" customHeight="1">
      <c r="A3833" s="1097"/>
      <c r="B3833" s="1122"/>
      <c r="C3833" s="1123"/>
      <c r="D3833" s="1100"/>
      <c r="E3833" s="1101"/>
      <c r="F3833" s="1101"/>
    </row>
    <row r="3834" spans="1:12" ht="13.5" customHeight="1">
      <c r="A3834" s="1097"/>
      <c r="B3834" s="1120" t="s">
        <v>2111</v>
      </c>
      <c r="C3834" s="1123"/>
      <c r="D3834" s="1100"/>
      <c r="E3834" s="1101"/>
      <c r="F3834" s="1101"/>
    </row>
    <row r="3835" spans="1:12">
      <c r="A3835" s="1097"/>
      <c r="B3835" s="1124" t="s">
        <v>2112</v>
      </c>
      <c r="C3835" s="1123" t="s">
        <v>5</v>
      </c>
      <c r="D3835" s="1100">
        <f>SUM(D3831:D3832)</f>
        <v>2</v>
      </c>
      <c r="E3835" s="1101"/>
      <c r="F3835" s="1101"/>
    </row>
    <row r="3836" spans="1:12" ht="23">
      <c r="A3836" s="1097"/>
      <c r="B3836" s="1104" t="s">
        <v>2113</v>
      </c>
      <c r="C3836" s="1123" t="s">
        <v>5</v>
      </c>
      <c r="D3836" s="1100">
        <f>SUM(D3831:D3832)</f>
        <v>2</v>
      </c>
      <c r="E3836" s="1101"/>
      <c r="F3836" s="1101"/>
    </row>
    <row r="3837" spans="1:12" ht="23">
      <c r="A3837" s="1097"/>
      <c r="B3837" s="1104" t="s">
        <v>2114</v>
      </c>
      <c r="C3837" s="1123" t="s">
        <v>5</v>
      </c>
      <c r="D3837" s="1100">
        <f>SUM(D3831:D3832)</f>
        <v>2</v>
      </c>
      <c r="E3837" s="1101"/>
      <c r="F3837" s="1101"/>
    </row>
    <row r="3838" spans="1:12" ht="13.5" customHeight="1">
      <c r="A3838" s="1097"/>
      <c r="B3838" s="1120" t="s">
        <v>2115</v>
      </c>
      <c r="C3838" s="1123" t="s">
        <v>183</v>
      </c>
      <c r="D3838" s="1100">
        <f>SUM(D3831:D3832)</f>
        <v>2</v>
      </c>
      <c r="E3838" s="1101"/>
      <c r="F3838" s="1101"/>
    </row>
    <row r="3839" spans="1:12" ht="13.5" customHeight="1">
      <c r="A3839" s="1097"/>
      <c r="B3839" s="1097" t="s">
        <v>2117</v>
      </c>
      <c r="C3839" s="1123" t="s">
        <v>5</v>
      </c>
      <c r="D3839" s="1100">
        <f>SUM(D3831:D3832)*2</f>
        <v>4</v>
      </c>
      <c r="E3839" s="1101"/>
      <c r="F3839" s="1101"/>
    </row>
    <row r="3840" spans="1:12" ht="13.5" customHeight="1">
      <c r="A3840" s="1097"/>
      <c r="B3840" s="1097"/>
      <c r="C3840" s="1123"/>
      <c r="D3840" s="1100"/>
      <c r="E3840" s="1101"/>
      <c r="F3840" s="1101"/>
    </row>
    <row r="3841" spans="1:12" ht="13.5" customHeight="1">
      <c r="A3841" s="1097"/>
      <c r="B3841" s="1097" t="s">
        <v>3307</v>
      </c>
      <c r="C3841" s="1123" t="s">
        <v>183</v>
      </c>
      <c r="D3841" s="1100">
        <f>SUM(D3831:D3832)</f>
        <v>2</v>
      </c>
      <c r="F3841" s="1101">
        <f>D3841*E3828</f>
        <v>0</v>
      </c>
    </row>
    <row r="3842" spans="1:12" ht="24.75" customHeight="1">
      <c r="A3842" s="1097"/>
      <c r="B3842" s="1097" t="s">
        <v>2119</v>
      </c>
      <c r="C3842" s="1123"/>
      <c r="D3842" s="1100"/>
      <c r="E3842" s="1101"/>
      <c r="F3842" s="1101"/>
    </row>
    <row r="3843" spans="1:12" ht="13.5" customHeight="1">
      <c r="A3843" s="1231"/>
      <c r="B3843" s="1137"/>
      <c r="C3843" s="1260"/>
      <c r="E3843" s="1283"/>
      <c r="F3843" s="1286"/>
      <c r="G3843" s="1097"/>
      <c r="H3843" s="1106"/>
      <c r="I3843" s="1099"/>
      <c r="J3843" s="1100"/>
      <c r="K3843" s="1101"/>
      <c r="L3843" s="1101"/>
    </row>
    <row r="3844" spans="1:12" ht="23">
      <c r="A3844" s="1137" t="s">
        <v>3308</v>
      </c>
      <c r="B3844" s="1137" t="s">
        <v>2806</v>
      </c>
      <c r="D3844" s="1153"/>
      <c r="E3844" s="1283"/>
      <c r="F3844" s="1286"/>
      <c r="G3844" s="1097"/>
      <c r="H3844" s="1106"/>
      <c r="I3844" s="1099"/>
      <c r="J3844" s="1100"/>
      <c r="K3844" s="1101"/>
      <c r="L3844" s="1101"/>
    </row>
    <row r="3845" spans="1:12" ht="13.5" customHeight="1">
      <c r="A3845" s="1231"/>
      <c r="B3845" s="1097" t="s">
        <v>2807</v>
      </c>
      <c r="C3845" s="1088" t="s">
        <v>5</v>
      </c>
      <c r="D3845" s="1088">
        <v>1</v>
      </c>
      <c r="E3845" s="1283"/>
      <c r="F3845" s="1101">
        <f t="shared" ref="F3845:F3848" si="225">D3845*E3845</f>
        <v>0</v>
      </c>
      <c r="G3845" s="1097"/>
      <c r="H3845" s="1106"/>
      <c r="I3845" s="1099"/>
      <c r="J3845" s="1100"/>
      <c r="K3845" s="1101"/>
      <c r="L3845" s="1101"/>
    </row>
    <row r="3846" spans="1:12" ht="13.5" customHeight="1">
      <c r="A3846" s="1231"/>
      <c r="B3846" s="1122" t="s">
        <v>2168</v>
      </c>
      <c r="C3846" s="1088" t="s">
        <v>5</v>
      </c>
      <c r="D3846" s="1088">
        <v>1</v>
      </c>
      <c r="E3846" s="1283"/>
      <c r="F3846" s="1101">
        <f t="shared" si="225"/>
        <v>0</v>
      </c>
      <c r="G3846" s="1097"/>
      <c r="H3846" s="1106"/>
      <c r="I3846" s="1099"/>
      <c r="J3846" s="1100"/>
      <c r="K3846" s="1101"/>
      <c r="L3846" s="1101"/>
    </row>
    <row r="3847" spans="1:12" ht="13.5" customHeight="1">
      <c r="A3847" s="1231"/>
      <c r="B3847" s="1122" t="s">
        <v>2169</v>
      </c>
      <c r="C3847" s="1088" t="s">
        <v>5</v>
      </c>
      <c r="D3847" s="1088">
        <v>1</v>
      </c>
      <c r="E3847" s="1283"/>
      <c r="F3847" s="1101">
        <f t="shared" si="225"/>
        <v>0</v>
      </c>
      <c r="G3847" s="1097"/>
      <c r="H3847" s="1106"/>
      <c r="I3847" s="1099"/>
      <c r="J3847" s="1100"/>
      <c r="K3847" s="1101"/>
      <c r="L3847" s="1101"/>
    </row>
    <row r="3848" spans="1:12" ht="13.5" customHeight="1">
      <c r="A3848" s="1231"/>
      <c r="B3848" s="1122" t="s">
        <v>2170</v>
      </c>
      <c r="C3848" s="1088" t="s">
        <v>5</v>
      </c>
      <c r="D3848" s="1088">
        <v>1</v>
      </c>
      <c r="E3848" s="1283"/>
      <c r="F3848" s="1101">
        <f t="shared" si="225"/>
        <v>0</v>
      </c>
      <c r="G3848" s="1097"/>
      <c r="H3848" s="1106"/>
      <c r="I3848" s="1099"/>
      <c r="J3848" s="1100"/>
      <c r="K3848" s="1101"/>
      <c r="L3848" s="1101"/>
    </row>
    <row r="3849" spans="1:12" ht="13.5" customHeight="1">
      <c r="A3849" s="1231"/>
      <c r="B3849" s="1137"/>
      <c r="C3849" s="1260"/>
      <c r="E3849" s="1283"/>
      <c r="F3849" s="1286"/>
      <c r="G3849" s="1097"/>
      <c r="H3849" s="1106"/>
      <c r="I3849" s="1099"/>
      <c r="J3849" s="1100"/>
      <c r="K3849" s="1101"/>
      <c r="L3849" s="1101"/>
    </row>
    <row r="3850" spans="1:12" ht="23">
      <c r="A3850" s="1137" t="s">
        <v>3309</v>
      </c>
      <c r="B3850" s="1137" t="s">
        <v>2809</v>
      </c>
      <c r="C3850" s="1258"/>
      <c r="D3850" s="1093"/>
      <c r="E3850" s="1283"/>
      <c r="F3850" s="1286"/>
      <c r="G3850" s="1097"/>
      <c r="H3850" s="1106"/>
      <c r="I3850" s="1099"/>
      <c r="J3850" s="1100"/>
      <c r="K3850" s="1101"/>
      <c r="L3850" s="1101"/>
    </row>
    <row r="3851" spans="1:12" ht="13.5" customHeight="1">
      <c r="B3851" s="1138" t="s">
        <v>2810</v>
      </c>
      <c r="C3851" s="1258" t="s">
        <v>5</v>
      </c>
      <c r="D3851" s="1093">
        <v>6</v>
      </c>
      <c r="E3851" s="1283"/>
      <c r="F3851" s="1101">
        <f>D3851*E3851</f>
        <v>0</v>
      </c>
      <c r="G3851" s="1097"/>
      <c r="H3851" s="1106"/>
      <c r="I3851" s="1099"/>
      <c r="J3851" s="1100"/>
      <c r="K3851" s="1101"/>
      <c r="L3851" s="1101"/>
    </row>
    <row r="3852" spans="1:12" ht="13.5" customHeight="1">
      <c r="B3852" s="1253"/>
      <c r="C3852" s="1258"/>
      <c r="D3852" s="1093"/>
      <c r="E3852" s="1283"/>
      <c r="F3852" s="1286"/>
      <c r="G3852" s="1097"/>
      <c r="H3852" s="1106"/>
      <c r="I3852" s="1099"/>
      <c r="J3852" s="1100"/>
      <c r="K3852" s="1101"/>
      <c r="L3852" s="1101"/>
    </row>
    <row r="3853" spans="1:12" ht="23">
      <c r="A3853" s="1137" t="s">
        <v>3310</v>
      </c>
      <c r="B3853" s="1137" t="s">
        <v>2812</v>
      </c>
      <c r="C3853" s="1258"/>
      <c r="D3853" s="1093"/>
      <c r="E3853" s="1283"/>
      <c r="F3853" s="1286"/>
      <c r="G3853" s="1097"/>
      <c r="H3853" s="1106"/>
      <c r="I3853" s="1099"/>
      <c r="J3853" s="1100"/>
      <c r="K3853" s="1101"/>
      <c r="L3853" s="1101"/>
    </row>
    <row r="3854" spans="1:12" ht="13.5" customHeight="1">
      <c r="B3854" s="1137" t="s">
        <v>2813</v>
      </c>
      <c r="C3854" s="1258"/>
      <c r="D3854" s="1093"/>
      <c r="E3854" s="1283"/>
      <c r="F3854" s="1286"/>
      <c r="G3854" s="1097"/>
      <c r="H3854" s="1106"/>
      <c r="I3854" s="1099"/>
      <c r="J3854" s="1100"/>
      <c r="K3854" s="1101"/>
      <c r="L3854" s="1101"/>
    </row>
    <row r="3855" spans="1:12" ht="13.5" customHeight="1">
      <c r="B3855" s="1138" t="s">
        <v>2810</v>
      </c>
      <c r="C3855" s="1258" t="s">
        <v>5</v>
      </c>
      <c r="D3855" s="1093">
        <v>2</v>
      </c>
      <c r="E3855" s="1283"/>
      <c r="F3855" s="1101">
        <f>D3855*E3855</f>
        <v>0</v>
      </c>
      <c r="G3855" s="1097"/>
      <c r="H3855" s="1106"/>
      <c r="I3855" s="1099"/>
      <c r="J3855" s="1100"/>
      <c r="K3855" s="1101"/>
      <c r="L3855" s="1101"/>
    </row>
    <row r="3856" spans="1:12" ht="13.5" customHeight="1">
      <c r="B3856" s="1253"/>
      <c r="C3856" s="1258"/>
      <c r="D3856" s="1093"/>
      <c r="E3856" s="1283"/>
      <c r="F3856" s="1286"/>
      <c r="G3856" s="1097"/>
      <c r="H3856" s="1106"/>
      <c r="I3856" s="1099"/>
      <c r="J3856" s="1100"/>
      <c r="K3856" s="1101"/>
      <c r="L3856" s="1101"/>
    </row>
    <row r="3857" spans="1:12" ht="23">
      <c r="A3857" s="1137" t="s">
        <v>3311</v>
      </c>
      <c r="B3857" s="1140" t="s">
        <v>2157</v>
      </c>
      <c r="C3857" s="1101"/>
      <c r="D3857" s="1101"/>
      <c r="E3857" s="1283"/>
      <c r="F3857" s="1286"/>
      <c r="G3857" s="1097"/>
      <c r="H3857" s="1106"/>
      <c r="I3857" s="1099"/>
      <c r="J3857" s="1100"/>
      <c r="K3857" s="1101"/>
      <c r="L3857" s="1101"/>
    </row>
    <row r="3858" spans="1:12" ht="13.5" customHeight="1">
      <c r="B3858" s="1138" t="s">
        <v>2144</v>
      </c>
      <c r="C3858" s="1123"/>
      <c r="D3858" s="1101"/>
      <c r="E3858" s="1283"/>
      <c r="F3858" s="1286"/>
      <c r="G3858" s="1097"/>
      <c r="H3858" s="1106"/>
      <c r="I3858" s="1099"/>
      <c r="J3858" s="1100"/>
      <c r="K3858" s="1101"/>
      <c r="L3858" s="1101"/>
    </row>
    <row r="3859" spans="1:12" ht="13.5" customHeight="1">
      <c r="B3859" s="1139" t="s">
        <v>2671</v>
      </c>
      <c r="C3859" s="1123" t="s">
        <v>5</v>
      </c>
      <c r="D3859" s="1100">
        <v>3</v>
      </c>
      <c r="E3859" s="1283"/>
      <c r="F3859" s="1101">
        <f>D3859*E3859</f>
        <v>0</v>
      </c>
      <c r="G3859" s="1097"/>
      <c r="H3859" s="1106"/>
      <c r="I3859" s="1099"/>
      <c r="J3859" s="1100"/>
      <c r="K3859" s="1101"/>
      <c r="L3859" s="1101"/>
    </row>
    <row r="3860" spans="1:12" ht="13.5" customHeight="1">
      <c r="B3860" s="1253"/>
      <c r="C3860" s="1258"/>
      <c r="D3860" s="1093"/>
      <c r="E3860" s="1283"/>
      <c r="F3860" s="1286"/>
      <c r="G3860" s="1097"/>
      <c r="H3860" s="1106"/>
      <c r="I3860" s="1099"/>
      <c r="J3860" s="1100"/>
      <c r="K3860" s="1101"/>
      <c r="L3860" s="1101"/>
    </row>
    <row r="3861" spans="1:12" ht="14.5">
      <c r="A3861" s="1137" t="s">
        <v>3312</v>
      </c>
      <c r="B3861" s="1140" t="s">
        <v>2816</v>
      </c>
      <c r="C3861" s="1258"/>
      <c r="D3861" s="1093"/>
      <c r="E3861" s="1283"/>
      <c r="F3861" s="1286"/>
      <c r="G3861" s="1097"/>
      <c r="H3861" s="1106"/>
      <c r="I3861" s="1099"/>
      <c r="J3861" s="1100"/>
      <c r="K3861" s="1101"/>
      <c r="L3861" s="1101"/>
    </row>
    <row r="3862" spans="1:12" ht="13.5" customHeight="1">
      <c r="B3862" s="1157" t="s">
        <v>2817</v>
      </c>
      <c r="C3862" s="1258" t="s">
        <v>5</v>
      </c>
      <c r="D3862" s="1093">
        <v>2</v>
      </c>
      <c r="E3862" s="1283"/>
      <c r="F3862" s="1101">
        <f>D3862*E3862</f>
        <v>0</v>
      </c>
      <c r="G3862" s="1097"/>
      <c r="H3862" s="1106"/>
      <c r="I3862" s="1099"/>
      <c r="J3862" s="1100"/>
      <c r="K3862" s="1101"/>
      <c r="L3862" s="1101"/>
    </row>
    <row r="3863" spans="1:12" ht="13.5" customHeight="1">
      <c r="B3863" s="1253"/>
      <c r="C3863" s="1258"/>
      <c r="D3863" s="1093"/>
      <c r="E3863" s="1283"/>
      <c r="F3863" s="1286"/>
      <c r="G3863" s="1097"/>
      <c r="H3863" s="1106"/>
      <c r="I3863" s="1099"/>
      <c r="J3863" s="1100"/>
      <c r="K3863" s="1101"/>
      <c r="L3863" s="1101"/>
    </row>
    <row r="3864" spans="1:12" ht="37.5">
      <c r="A3864" s="1137" t="s">
        <v>3313</v>
      </c>
      <c r="B3864" s="1292" t="s">
        <v>2190</v>
      </c>
      <c r="C3864" s="1258"/>
      <c r="D3864" s="1093"/>
      <c r="E3864" s="1283"/>
      <c r="F3864" s="1286"/>
      <c r="G3864" s="1097"/>
      <c r="H3864" s="1106"/>
      <c r="I3864" s="1099"/>
      <c r="J3864" s="1100"/>
      <c r="K3864" s="1101"/>
      <c r="L3864" s="1101"/>
    </row>
    <row r="3865" spans="1:12" ht="13.5" customHeight="1">
      <c r="B3865" s="1138" t="s">
        <v>2191</v>
      </c>
      <c r="C3865" s="1258" t="s">
        <v>5</v>
      </c>
      <c r="D3865" s="1093">
        <v>3</v>
      </c>
      <c r="E3865" s="1283"/>
      <c r="F3865" s="1101">
        <f>D3865*E3865</f>
        <v>0</v>
      </c>
      <c r="G3865" s="1097"/>
      <c r="H3865" s="1106"/>
      <c r="I3865" s="1099"/>
      <c r="J3865" s="1100"/>
      <c r="K3865" s="1101"/>
      <c r="L3865" s="1101"/>
    </row>
    <row r="3866" spans="1:12" ht="13.5" customHeight="1">
      <c r="B3866" s="1253"/>
      <c r="C3866" s="1258"/>
      <c r="D3866" s="1093"/>
      <c r="E3866" s="1283"/>
      <c r="F3866" s="1286"/>
      <c r="G3866" s="1097"/>
      <c r="H3866" s="1106"/>
      <c r="I3866" s="1099"/>
      <c r="J3866" s="1100"/>
      <c r="K3866" s="1101"/>
      <c r="L3866" s="1101"/>
    </row>
    <row r="3867" spans="1:12" ht="23">
      <c r="A3867" s="1137" t="s">
        <v>3314</v>
      </c>
      <c r="B3867" s="1253" t="s">
        <v>2193</v>
      </c>
      <c r="C3867" s="1258"/>
      <c r="D3867" s="1093"/>
      <c r="E3867" s="1283"/>
      <c r="F3867" s="1286"/>
      <c r="G3867" s="1097"/>
      <c r="H3867" s="1106"/>
      <c r="I3867" s="1099"/>
      <c r="J3867" s="1100"/>
      <c r="K3867" s="1101"/>
      <c r="L3867" s="1101"/>
    </row>
    <row r="3868" spans="1:12" ht="13.5" customHeight="1">
      <c r="B3868" s="1138" t="s">
        <v>2820</v>
      </c>
      <c r="C3868" s="1258" t="s">
        <v>5</v>
      </c>
      <c r="D3868" s="1093">
        <v>3</v>
      </c>
      <c r="E3868" s="1283"/>
      <c r="F3868" s="1101">
        <f>D3868*E3868</f>
        <v>0</v>
      </c>
      <c r="G3868" s="1097"/>
      <c r="H3868" s="1106"/>
      <c r="I3868" s="1099"/>
      <c r="J3868" s="1100"/>
      <c r="K3868" s="1101"/>
      <c r="L3868" s="1101"/>
    </row>
    <row r="3869" spans="1:12" ht="13.5" customHeight="1">
      <c r="A3869" s="1231"/>
      <c r="B3869" s="1137"/>
      <c r="C3869" s="1260"/>
      <c r="E3869" s="1283"/>
      <c r="F3869" s="1286"/>
      <c r="G3869" s="1097"/>
      <c r="H3869" s="1106"/>
      <c r="I3869" s="1099"/>
      <c r="J3869" s="1100"/>
      <c r="K3869" s="1101"/>
      <c r="L3869" s="1101"/>
    </row>
    <row r="3870" spans="1:12" ht="172.5">
      <c r="A3870" s="1137" t="s">
        <v>3315</v>
      </c>
      <c r="B3870" s="1137" t="s">
        <v>2822</v>
      </c>
      <c r="C3870" s="1099"/>
      <c r="D3870" s="1100"/>
      <c r="E3870" s="1101"/>
      <c r="F3870" s="1101"/>
    </row>
    <row r="3871" spans="1:12">
      <c r="A3871" s="1097"/>
      <c r="B3871" s="1137" t="s">
        <v>2823</v>
      </c>
      <c r="C3871" s="1099" t="s">
        <v>1579</v>
      </c>
      <c r="D3871" s="1100">
        <v>12</v>
      </c>
      <c r="E3871" s="1101"/>
      <c r="F3871" s="1101">
        <f t="shared" ref="F3871:F3872" si="226">D3871*E3871</f>
        <v>0</v>
      </c>
    </row>
    <row r="3872" spans="1:12">
      <c r="A3872" s="1097"/>
      <c r="B3872" s="1137" t="s">
        <v>2824</v>
      </c>
      <c r="C3872" s="1099" t="s">
        <v>1579</v>
      </c>
      <c r="D3872" s="1100">
        <v>96</v>
      </c>
      <c r="E3872" s="1101"/>
      <c r="F3872" s="1101">
        <f t="shared" si="226"/>
        <v>0</v>
      </c>
    </row>
    <row r="3873" spans="1:12" ht="13.5" customHeight="1">
      <c r="A3873" s="1097"/>
      <c r="B3873" s="1112"/>
      <c r="C3873" s="1099"/>
      <c r="D3873" s="1100"/>
      <c r="E3873" s="1101"/>
      <c r="F3873" s="1101"/>
    </row>
    <row r="3874" spans="1:12" ht="131.25" customHeight="1">
      <c r="A3874" s="1137" t="s">
        <v>3316</v>
      </c>
      <c r="B3874" s="1137" t="s">
        <v>2826</v>
      </c>
      <c r="C3874" s="1126"/>
      <c r="D3874" s="1100"/>
      <c r="E3874" s="1101"/>
      <c r="F3874" s="1101"/>
    </row>
    <row r="3875" spans="1:12" ht="13.5" customHeight="1">
      <c r="A3875" s="1097"/>
      <c r="B3875" s="1157" t="s">
        <v>2671</v>
      </c>
      <c r="C3875" s="1293" t="s">
        <v>1579</v>
      </c>
      <c r="D3875" s="1100">
        <v>12</v>
      </c>
      <c r="E3875" s="1101"/>
      <c r="F3875" s="1101">
        <f t="shared" ref="F3875:F3876" si="227">D3875*E3875</f>
        <v>0</v>
      </c>
    </row>
    <row r="3876" spans="1:12" ht="13.5" customHeight="1">
      <c r="A3876" s="1097"/>
      <c r="B3876" s="1157" t="s">
        <v>2147</v>
      </c>
      <c r="C3876" s="1293" t="s">
        <v>1579</v>
      </c>
      <c r="D3876" s="1100">
        <v>96</v>
      </c>
      <c r="E3876" s="1101"/>
      <c r="F3876" s="1101">
        <f t="shared" si="227"/>
        <v>0</v>
      </c>
    </row>
    <row r="3877" spans="1:12" ht="13.5" customHeight="1">
      <c r="A3877" s="1097"/>
      <c r="B3877" s="1112"/>
      <c r="C3877" s="1099"/>
      <c r="D3877" s="1100"/>
      <c r="E3877" s="1101"/>
      <c r="F3877" s="1101"/>
    </row>
    <row r="3878" spans="1:12" ht="24.75" customHeight="1">
      <c r="A3878" s="1097" t="s">
        <v>3317</v>
      </c>
      <c r="B3878" s="1137" t="s">
        <v>2188</v>
      </c>
      <c r="C3878" s="1100"/>
      <c r="D3878" s="1294"/>
      <c r="E3878" s="1101"/>
      <c r="F3878" s="1101"/>
    </row>
    <row r="3879" spans="1:12">
      <c r="A3879" s="1097"/>
      <c r="B3879" s="1137"/>
      <c r="C3879" s="1100" t="s">
        <v>7</v>
      </c>
      <c r="D3879" s="1294">
        <v>30</v>
      </c>
      <c r="E3879" s="1101"/>
      <c r="F3879" s="1101">
        <f>D3879*E3879</f>
        <v>0</v>
      </c>
    </row>
    <row r="3880" spans="1:12">
      <c r="A3880" s="1132"/>
      <c r="B3880" s="1104"/>
      <c r="C3880" s="1099"/>
      <c r="D3880" s="1100"/>
      <c r="E3880" s="1130"/>
      <c r="F3880" s="1101"/>
    </row>
    <row r="3881" spans="1:12" ht="34.5">
      <c r="A3881" s="1097" t="s">
        <v>3318</v>
      </c>
      <c r="B3881" s="1137" t="s">
        <v>2196</v>
      </c>
      <c r="C3881" s="1164"/>
      <c r="D3881" s="1164"/>
      <c r="E3881" s="1101"/>
      <c r="F3881" s="1101"/>
    </row>
    <row r="3882" spans="1:12">
      <c r="A3882" s="1165"/>
      <c r="B3882" s="1302"/>
      <c r="C3882" s="1088" t="s">
        <v>2155</v>
      </c>
      <c r="D3882" s="1088">
        <v>1</v>
      </c>
      <c r="E3882" s="1101"/>
      <c r="F3882" s="1101">
        <f>D3882*E3882</f>
        <v>0</v>
      </c>
    </row>
    <row r="3883" spans="1:12">
      <c r="A3883" s="1097"/>
      <c r="B3883" s="1137"/>
      <c r="C3883" s="1164"/>
      <c r="D3883" s="1164"/>
      <c r="E3883" s="1101"/>
      <c r="F3883" s="1101"/>
    </row>
    <row r="3884" spans="1:12" ht="23">
      <c r="A3884" s="1097" t="s">
        <v>3319</v>
      </c>
      <c r="B3884" s="1303" t="s">
        <v>2218</v>
      </c>
      <c r="C3884" s="1187"/>
      <c r="D3884" s="1188"/>
      <c r="E3884" s="1101"/>
      <c r="F3884" s="1101"/>
      <c r="J3884" s="1140"/>
      <c r="L3884" s="1189"/>
    </row>
    <row r="3885" spans="1:12" ht="14.5">
      <c r="A3885" s="1190"/>
      <c r="B3885" s="1304"/>
      <c r="C3885" s="1187" t="s">
        <v>183</v>
      </c>
      <c r="D3885" s="1188">
        <v>1</v>
      </c>
      <c r="E3885" s="1101"/>
      <c r="F3885" s="1101">
        <f>D3885*E3885</f>
        <v>0</v>
      </c>
      <c r="J3885" s="1140"/>
      <c r="L3885" s="1189"/>
    </row>
    <row r="3886" spans="1:12" ht="14.5">
      <c r="A3886" s="1190"/>
      <c r="B3886" s="1304"/>
      <c r="C3886" s="1187"/>
      <c r="D3886" s="1188"/>
      <c r="E3886" s="1101"/>
      <c r="F3886" s="1101"/>
      <c r="J3886" s="1140"/>
      <c r="L3886" s="1189"/>
    </row>
    <row r="3887" spans="1:12" ht="14.5">
      <c r="A3887" s="1190"/>
      <c r="B3887" s="1304"/>
      <c r="C3887" s="1187"/>
      <c r="D3887" s="1188"/>
      <c r="E3887" s="1101"/>
      <c r="F3887" s="1101"/>
      <c r="J3887" s="1140"/>
      <c r="L3887" s="1189"/>
    </row>
    <row r="3888" spans="1:12" ht="46">
      <c r="A3888" s="1097" t="s">
        <v>3320</v>
      </c>
      <c r="B3888" s="1137" t="s">
        <v>2223</v>
      </c>
      <c r="D3888" s="1130"/>
      <c r="E3888" s="1101"/>
      <c r="F3888" s="1101"/>
      <c r="J3888" s="1192"/>
      <c r="L3888" s="1193"/>
    </row>
    <row r="3889" spans="1:12">
      <c r="A3889" s="1077"/>
      <c r="B3889" s="1305"/>
      <c r="C3889" s="1088" t="s">
        <v>2155</v>
      </c>
      <c r="D3889" s="1088">
        <v>1</v>
      </c>
      <c r="E3889" s="1101"/>
      <c r="F3889" s="1101">
        <f>D3889*E3889</f>
        <v>0</v>
      </c>
      <c r="J3889" s="1192"/>
      <c r="L3889" s="1193"/>
    </row>
    <row r="3890" spans="1:12" ht="12.5">
      <c r="A3890" s="1195"/>
      <c r="B3890" s="1306"/>
      <c r="C3890" s="1185"/>
      <c r="D3890" s="1185"/>
      <c r="E3890" s="1101"/>
      <c r="F3890" s="1101"/>
      <c r="J3890" s="1197"/>
      <c r="L3890" s="1193"/>
    </row>
    <row r="3891" spans="1:12" ht="70.5" customHeight="1">
      <c r="A3891" s="1097" t="s">
        <v>3321</v>
      </c>
      <c r="B3891" s="1137" t="s">
        <v>2225</v>
      </c>
      <c r="C3891" s="1198"/>
      <c r="D3891" s="1198"/>
      <c r="E3891" s="1101"/>
      <c r="F3891" s="1101"/>
      <c r="J3891" s="1197"/>
      <c r="L3891" s="1193"/>
    </row>
    <row r="3892" spans="1:12">
      <c r="A3892" s="1077"/>
      <c r="B3892" s="1194"/>
      <c r="C3892" s="1088" t="s">
        <v>2155</v>
      </c>
      <c r="D3892" s="1088">
        <v>1</v>
      </c>
      <c r="E3892" s="1101"/>
      <c r="F3892" s="1101">
        <f>D3892*E3892</f>
        <v>0</v>
      </c>
      <c r="J3892" s="1192"/>
      <c r="L3892" s="1193"/>
    </row>
    <row r="3893" spans="1:12" ht="13.5" customHeight="1">
      <c r="A3893" s="1132"/>
      <c r="B3893" s="1295"/>
      <c r="C3893" s="1099"/>
      <c r="D3893" s="1100"/>
      <c r="E3893" s="1101"/>
      <c r="F3893" s="1101"/>
    </row>
    <row r="3894" spans="1:12" ht="13.5" customHeight="1">
      <c r="A3894" s="1287" t="s">
        <v>3303</v>
      </c>
      <c r="B3894" s="1200" t="s">
        <v>2832</v>
      </c>
      <c r="C3894" s="1296"/>
      <c r="D3894" s="1297"/>
      <c r="E3894" s="1202"/>
      <c r="F3894" s="1203">
        <f>SUM(F3815:F3893)</f>
        <v>0</v>
      </c>
    </row>
    <row r="3895" spans="1:12" ht="13.5" customHeight="1">
      <c r="A3895" s="1132"/>
      <c r="B3895" s="1295"/>
      <c r="C3895" s="1099"/>
      <c r="D3895" s="1100"/>
      <c r="E3895" s="1101"/>
      <c r="F3895" s="1101"/>
    </row>
    <row r="3896" spans="1:12" ht="13.5" customHeight="1" thickBot="1">
      <c r="A3896" s="1132"/>
      <c r="B3896" s="1295"/>
      <c r="C3896" s="1099"/>
      <c r="D3896" s="1100"/>
      <c r="E3896" s="1101"/>
      <c r="F3896" s="1101"/>
    </row>
    <row r="3897" spans="1:12" ht="23.5" thickBot="1">
      <c r="A3897" s="1298" t="s">
        <v>1415</v>
      </c>
      <c r="B3897" s="1239" t="s">
        <v>3322</v>
      </c>
      <c r="C3897" s="1240"/>
      <c r="D3897" s="1240"/>
      <c r="E3897" s="1241"/>
      <c r="F3897" s="1365">
        <f>F3702+F3809+F3894</f>
        <v>0</v>
      </c>
    </row>
    <row r="3898" spans="1:12">
      <c r="A3898" s="1151"/>
      <c r="B3898" s="1219"/>
      <c r="C3898" s="1172"/>
      <c r="D3898" s="1221"/>
      <c r="E3898" s="1101"/>
      <c r="F3898" s="1101"/>
      <c r="J3898" s="1197"/>
      <c r="L3898" s="1193"/>
    </row>
    <row r="3899" spans="1:12">
      <c r="A3899" s="1151"/>
      <c r="B3899" s="1219"/>
      <c r="C3899" s="1172"/>
      <c r="D3899" s="1221"/>
      <c r="E3899" s="1101"/>
      <c r="F3899" s="1101"/>
      <c r="J3899" s="1197"/>
      <c r="L3899" s="1193"/>
    </row>
    <row r="3900" spans="1:12">
      <c r="A3900" s="1089" t="s">
        <v>1417</v>
      </c>
      <c r="B3900" s="1081" t="s">
        <v>3323</v>
      </c>
      <c r="C3900" s="1082"/>
      <c r="D3900" s="1082"/>
      <c r="E3900" s="1088"/>
      <c r="F3900" s="1088"/>
    </row>
    <row r="3901" spans="1:12">
      <c r="A3901" s="1080"/>
      <c r="B3901" s="1081"/>
      <c r="C3901" s="1082"/>
      <c r="D3901" s="1082"/>
      <c r="E3901" s="1088"/>
      <c r="F3901" s="1088"/>
    </row>
    <row r="3902" spans="1:12" ht="12.5">
      <c r="A3902" s="1090" t="s">
        <v>3324</v>
      </c>
      <c r="B3902" s="1091" t="s">
        <v>2656</v>
      </c>
      <c r="C3902" s="1092"/>
      <c r="D3902" s="1093"/>
      <c r="E3902" s="1094"/>
      <c r="F3902" s="1095"/>
    </row>
    <row r="3903" spans="1:12" ht="14.5">
      <c r="A3903" s="1090"/>
      <c r="B3903" s="1096"/>
      <c r="C3903" s="1092"/>
      <c r="D3903" s="1093"/>
      <c r="E3903" s="1094"/>
      <c r="F3903" s="1095"/>
    </row>
    <row r="3904" spans="1:12" ht="46">
      <c r="A3904" s="1097" t="s">
        <v>3325</v>
      </c>
      <c r="B3904" s="1259" t="s">
        <v>2658</v>
      </c>
      <c r="C3904" s="1260"/>
      <c r="E3904" s="1261"/>
      <c r="F3904" s="1262"/>
    </row>
    <row r="3905" spans="1:6" ht="15.5">
      <c r="A3905" s="1097"/>
      <c r="B3905" s="1259" t="s">
        <v>2659</v>
      </c>
      <c r="C3905" s="1260"/>
      <c r="E3905" s="1261"/>
      <c r="F3905" s="1262"/>
    </row>
    <row r="3906" spans="1:6" ht="15.5">
      <c r="A3906" s="1097"/>
      <c r="B3906" s="1259" t="s">
        <v>2660</v>
      </c>
      <c r="C3906" s="1260"/>
      <c r="E3906" s="1261"/>
      <c r="F3906" s="1262"/>
    </row>
    <row r="3907" spans="1:6" ht="14.5">
      <c r="A3907" s="1097"/>
      <c r="B3907" s="1263"/>
      <c r="C3907" s="1264" t="s">
        <v>183</v>
      </c>
      <c r="D3907" s="1088">
        <v>1</v>
      </c>
      <c r="E3907" s="1261"/>
      <c r="F3907" s="1101">
        <f>D3907*E3907</f>
        <v>0</v>
      </c>
    </row>
    <row r="3908" spans="1:6" ht="13.5" customHeight="1">
      <c r="A3908" s="1097"/>
      <c r="B3908" s="1103"/>
      <c r="C3908" s="1099"/>
      <c r="D3908" s="1100"/>
      <c r="E3908" s="1101"/>
      <c r="F3908" s="1102"/>
    </row>
    <row r="3909" spans="1:6" ht="13.5" customHeight="1">
      <c r="A3909" s="1097" t="s">
        <v>3326</v>
      </c>
      <c r="B3909" s="1259" t="s">
        <v>2662</v>
      </c>
      <c r="C3909" s="1264" t="s">
        <v>183</v>
      </c>
      <c r="D3909" s="1088">
        <v>1</v>
      </c>
      <c r="E3909" s="1261"/>
      <c r="F3909" s="1101">
        <f>D3909*E3909</f>
        <v>0</v>
      </c>
    </row>
    <row r="3910" spans="1:6" ht="13.5" customHeight="1">
      <c r="A3910" s="1097"/>
      <c r="B3910" s="1265"/>
      <c r="C3910" s="1266"/>
      <c r="E3910" s="1261"/>
      <c r="F3910" s="1267"/>
    </row>
    <row r="3911" spans="1:6" s="1262" customFormat="1" ht="23">
      <c r="A3911" s="1097" t="s">
        <v>3327</v>
      </c>
      <c r="B3911" s="1259" t="s">
        <v>2664</v>
      </c>
      <c r="C3911" s="1266"/>
      <c r="D3911" s="1088"/>
      <c r="E3911" s="1261"/>
      <c r="F3911" s="1267"/>
    </row>
    <row r="3912" spans="1:6" s="1262" customFormat="1" ht="14.5">
      <c r="A3912" s="1097"/>
      <c r="B3912" s="1265" t="s">
        <v>2665</v>
      </c>
      <c r="C3912" s="1266" t="s">
        <v>5</v>
      </c>
      <c r="D3912" s="1088">
        <v>1</v>
      </c>
      <c r="E3912" s="1261"/>
      <c r="F3912" s="1101">
        <f>D3912*E3912</f>
        <v>0</v>
      </c>
    </row>
    <row r="3913" spans="1:6" ht="13.5" customHeight="1">
      <c r="A3913" s="1097"/>
      <c r="B3913" s="1104"/>
      <c r="C3913" s="1099"/>
      <c r="D3913" s="1100"/>
      <c r="E3913" s="1101"/>
      <c r="F3913" s="1102"/>
    </row>
    <row r="3914" spans="1:6" s="1262" customFormat="1" ht="14.5">
      <c r="A3914" s="1097" t="s">
        <v>3328</v>
      </c>
      <c r="B3914" s="1268" t="s">
        <v>2667</v>
      </c>
      <c r="C3914" s="1266"/>
      <c r="D3914" s="1088"/>
      <c r="E3914" s="1261"/>
      <c r="F3914" s="1267"/>
    </row>
    <row r="3915" spans="1:6" s="1262" customFormat="1" ht="14.5">
      <c r="A3915" s="1097"/>
      <c r="B3915" s="1265" t="s">
        <v>2668</v>
      </c>
      <c r="C3915" s="1266" t="s">
        <v>1579</v>
      </c>
      <c r="D3915" s="1088">
        <v>12</v>
      </c>
      <c r="E3915" s="1261"/>
      <c r="F3915" s="1101">
        <f>D3915*E3915</f>
        <v>0</v>
      </c>
    </row>
    <row r="3916" spans="1:6" ht="12.5">
      <c r="A3916" s="1097"/>
      <c r="B3916" s="1104"/>
      <c r="C3916" s="1099"/>
      <c r="D3916" s="1100"/>
      <c r="E3916" s="1101"/>
      <c r="F3916" s="1102"/>
    </row>
    <row r="3917" spans="1:6" s="1262" customFormat="1" ht="29">
      <c r="A3917" s="1097" t="s">
        <v>3329</v>
      </c>
      <c r="B3917" s="1269" t="s">
        <v>2670</v>
      </c>
      <c r="C3917" s="1264"/>
      <c r="D3917" s="1088"/>
      <c r="E3917" s="1261"/>
      <c r="F3917" s="1267"/>
    </row>
    <row r="3918" spans="1:6" s="1262" customFormat="1" ht="14.5">
      <c r="A3918" s="1097"/>
      <c r="B3918" s="1186" t="s">
        <v>2671</v>
      </c>
      <c r="C3918" s="1266" t="s">
        <v>5</v>
      </c>
      <c r="D3918" s="1088">
        <v>7</v>
      </c>
      <c r="E3918" s="1261"/>
      <c r="F3918" s="1101">
        <f>D3918*E3918</f>
        <v>0</v>
      </c>
    </row>
    <row r="3919" spans="1:6" s="1262" customFormat="1" ht="14.5">
      <c r="A3919" s="1097"/>
      <c r="B3919" s="1269"/>
      <c r="C3919" s="1270"/>
      <c r="D3919" s="1088"/>
      <c r="E3919" s="1261"/>
      <c r="F3919" s="1267"/>
    </row>
    <row r="3920" spans="1:6" s="1262" customFormat="1" ht="23">
      <c r="A3920" s="1097" t="s">
        <v>3330</v>
      </c>
      <c r="B3920" s="1269" t="s">
        <v>2673</v>
      </c>
      <c r="C3920" s="1270" t="s">
        <v>7</v>
      </c>
      <c r="D3920" s="1088">
        <v>20</v>
      </c>
      <c r="E3920" s="1261"/>
      <c r="F3920" s="1101">
        <f>D3920*E3920</f>
        <v>0</v>
      </c>
    </row>
    <row r="3921" spans="1:6" s="1262" customFormat="1" ht="14.5">
      <c r="A3921" s="1097"/>
      <c r="B3921" s="1269"/>
      <c r="C3921" s="1271"/>
      <c r="D3921" s="1088"/>
      <c r="E3921" s="1261"/>
      <c r="F3921" s="1267"/>
    </row>
    <row r="3922" spans="1:6" s="1262" customFormat="1" ht="34.5">
      <c r="A3922" s="1097" t="s">
        <v>3331</v>
      </c>
      <c r="B3922" s="1269" t="s">
        <v>2675</v>
      </c>
      <c r="C3922" s="1187" t="s">
        <v>183</v>
      </c>
      <c r="D3922" s="1088">
        <v>1</v>
      </c>
      <c r="E3922" s="1261"/>
      <c r="F3922" s="1101">
        <f>D3922*E3922</f>
        <v>0</v>
      </c>
    </row>
    <row r="3923" spans="1:6" s="1262" customFormat="1" ht="14.5">
      <c r="A3923" s="1097"/>
      <c r="B3923" s="1269"/>
      <c r="C3923" s="1270"/>
      <c r="D3923" s="1088"/>
      <c r="E3923" s="1261"/>
      <c r="F3923" s="1267"/>
    </row>
    <row r="3924" spans="1:6" s="1262" customFormat="1" ht="57.5">
      <c r="A3924" s="1097" t="s">
        <v>3332</v>
      </c>
      <c r="B3924" s="1269" t="s">
        <v>2677</v>
      </c>
      <c r="C3924" s="1187" t="s">
        <v>183</v>
      </c>
      <c r="D3924" s="1088">
        <v>1</v>
      </c>
      <c r="E3924" s="1261"/>
      <c r="F3924" s="1101">
        <f>D3924*E3924</f>
        <v>0</v>
      </c>
    </row>
    <row r="3925" spans="1:6" s="1262" customFormat="1" ht="14.5">
      <c r="A3925" s="1097"/>
      <c r="B3925" s="1269"/>
      <c r="C3925" s="1270"/>
      <c r="D3925" s="1088"/>
      <c r="E3925" s="1261"/>
      <c r="F3925" s="1267"/>
    </row>
    <row r="3926" spans="1:6" s="1262" customFormat="1" ht="34.5">
      <c r="A3926" s="1097" t="s">
        <v>3333</v>
      </c>
      <c r="B3926" s="1269" t="s">
        <v>2679</v>
      </c>
      <c r="C3926" s="1187" t="s">
        <v>183</v>
      </c>
      <c r="D3926" s="1088">
        <v>1</v>
      </c>
      <c r="E3926" s="1261"/>
      <c r="F3926" s="1101">
        <f>D3926*E3926</f>
        <v>0</v>
      </c>
    </row>
    <row r="3927" spans="1:6" s="1262" customFormat="1" ht="14.5">
      <c r="A3927" s="1097"/>
      <c r="B3927" s="1269"/>
      <c r="C3927" s="1270"/>
      <c r="D3927" s="1088"/>
      <c r="E3927" s="1261"/>
      <c r="F3927" s="1267"/>
    </row>
    <row r="3928" spans="1:6" s="1262" customFormat="1" ht="46">
      <c r="A3928" s="1097" t="s">
        <v>3334</v>
      </c>
      <c r="B3928" s="1269" t="s">
        <v>2681</v>
      </c>
      <c r="C3928" s="1270"/>
      <c r="D3928" s="1088"/>
      <c r="E3928" s="1261"/>
      <c r="F3928" s="1267"/>
    </row>
    <row r="3929" spans="1:6" s="1262" customFormat="1" ht="14.5">
      <c r="A3929" s="1097"/>
      <c r="B3929" s="1272" t="s">
        <v>2682</v>
      </c>
      <c r="C3929" s="1270" t="s">
        <v>2174</v>
      </c>
      <c r="D3929" s="1088">
        <v>1.5</v>
      </c>
      <c r="E3929" s="1261"/>
      <c r="F3929" s="1101">
        <f>D3929*E3929</f>
        <v>0</v>
      </c>
    </row>
    <row r="3930" spans="1:6" s="1262" customFormat="1" ht="14.5">
      <c r="A3930" s="1097"/>
      <c r="B3930" s="1272" t="s">
        <v>2683</v>
      </c>
      <c r="C3930" s="1270" t="s">
        <v>2174</v>
      </c>
      <c r="D3930" s="1088">
        <v>1</v>
      </c>
      <c r="E3930" s="1261"/>
      <c r="F3930" s="1101">
        <f>D3930*E3930</f>
        <v>0</v>
      </c>
    </row>
    <row r="3931" spans="1:6" s="1262" customFormat="1" ht="14.5">
      <c r="A3931" s="1097"/>
      <c r="B3931" s="1273"/>
      <c r="C3931" s="1264"/>
      <c r="D3931" s="1088"/>
      <c r="E3931" s="1261"/>
      <c r="F3931" s="1267"/>
    </row>
    <row r="3932" spans="1:6" s="1262" customFormat="1" ht="23">
      <c r="A3932" s="1097" t="s">
        <v>3335</v>
      </c>
      <c r="B3932" s="1269" t="s">
        <v>2685</v>
      </c>
      <c r="C3932" s="1187" t="s">
        <v>183</v>
      </c>
      <c r="D3932" s="1088">
        <v>1</v>
      </c>
      <c r="E3932" s="1261"/>
      <c r="F3932" s="1101">
        <f>D3932*E3932</f>
        <v>0</v>
      </c>
    </row>
    <row r="3933" spans="1:6" s="1262" customFormat="1" ht="14.5">
      <c r="A3933" s="1097"/>
      <c r="B3933" s="1269"/>
      <c r="C3933" s="1271"/>
      <c r="D3933" s="1088"/>
      <c r="E3933" s="1261"/>
      <c r="F3933" s="1267"/>
    </row>
    <row r="3934" spans="1:6" s="1262" customFormat="1" ht="23">
      <c r="A3934" s="1097" t="s">
        <v>3336</v>
      </c>
      <c r="B3934" s="1269" t="s">
        <v>2687</v>
      </c>
      <c r="C3934" s="1187" t="s">
        <v>183</v>
      </c>
      <c r="D3934" s="1088">
        <v>1</v>
      </c>
      <c r="E3934" s="1261"/>
      <c r="F3934" s="1101">
        <f>D3934*E3934</f>
        <v>0</v>
      </c>
    </row>
    <row r="3935" spans="1:6" s="1262" customFormat="1" ht="14.5">
      <c r="A3935" s="1097"/>
      <c r="B3935" s="1273"/>
      <c r="C3935" s="1264"/>
      <c r="D3935" s="1088"/>
      <c r="E3935" s="1261"/>
      <c r="F3935" s="1267"/>
    </row>
    <row r="3936" spans="1:6" s="1262" customFormat="1" ht="46">
      <c r="A3936" s="1097" t="s">
        <v>3337</v>
      </c>
      <c r="B3936" s="1269" t="s">
        <v>2689</v>
      </c>
      <c r="C3936" s="1187" t="s">
        <v>183</v>
      </c>
      <c r="D3936" s="1088">
        <v>1</v>
      </c>
      <c r="E3936" s="1261"/>
      <c r="F3936" s="1101">
        <f>D3936*E3936</f>
        <v>0</v>
      </c>
    </row>
    <row r="3937" spans="1:6" ht="13.5" customHeight="1">
      <c r="A3937" s="1097"/>
      <c r="B3937" s="1104"/>
      <c r="C3937" s="1099"/>
      <c r="D3937" s="1100"/>
      <c r="E3937" s="1101"/>
      <c r="F3937" s="1102"/>
    </row>
    <row r="3938" spans="1:6" s="1279" customFormat="1" ht="18" customHeight="1">
      <c r="A3938" s="1274" t="s">
        <v>3324</v>
      </c>
      <c r="B3938" s="1275" t="s">
        <v>2690</v>
      </c>
      <c r="C3938" s="1276"/>
      <c r="D3938" s="1276"/>
      <c r="E3938" s="1277"/>
      <c r="F3938" s="1278">
        <f>SUM(F3907:F3937)</f>
        <v>0</v>
      </c>
    </row>
    <row r="3939" spans="1:6" ht="13.5" customHeight="1">
      <c r="A3939" s="1097"/>
      <c r="B3939" s="1104"/>
      <c r="C3939" s="1099"/>
      <c r="D3939" s="1100"/>
      <c r="E3939" s="1101"/>
      <c r="F3939" s="1102"/>
    </row>
    <row r="3940" spans="1:6" ht="12.5">
      <c r="A3940" s="1090" t="s">
        <v>3338</v>
      </c>
      <c r="B3940" s="1091" t="s">
        <v>2692</v>
      </c>
      <c r="C3940" s="1092"/>
      <c r="D3940" s="1093"/>
      <c r="E3940" s="1094"/>
      <c r="F3940" s="1095"/>
    </row>
    <row r="3941" spans="1:6" ht="13.5" customHeight="1">
      <c r="A3941" s="1097"/>
      <c r="B3941" s="1104"/>
      <c r="C3941" s="1099"/>
      <c r="D3941" s="1100"/>
      <c r="E3941" s="1101"/>
      <c r="F3941" s="1102"/>
    </row>
    <row r="3942" spans="1:6" ht="13.5" customHeight="1">
      <c r="A3942" s="1097" t="s">
        <v>3339</v>
      </c>
      <c r="B3942" s="1307" t="s">
        <v>2853</v>
      </c>
      <c r="C3942" s="1260"/>
      <c r="E3942" s="1101"/>
      <c r="F3942" s="1102"/>
    </row>
    <row r="3943" spans="1:6" ht="13.5" customHeight="1">
      <c r="A3943" s="1097"/>
      <c r="B3943" s="1307" t="s">
        <v>2854</v>
      </c>
      <c r="C3943" s="1260"/>
      <c r="E3943" s="1101"/>
      <c r="F3943" s="1102"/>
    </row>
    <row r="3944" spans="1:6" ht="13.5" customHeight="1">
      <c r="A3944" s="1097"/>
      <c r="B3944" s="1307" t="s">
        <v>2855</v>
      </c>
      <c r="C3944" s="1260"/>
      <c r="E3944" s="1101"/>
      <c r="F3944" s="1102"/>
    </row>
    <row r="3945" spans="1:6" ht="13.5" customHeight="1">
      <c r="A3945" s="1097"/>
      <c r="B3945" s="1307" t="s">
        <v>2856</v>
      </c>
      <c r="C3945" s="1260"/>
      <c r="E3945" s="1101"/>
      <c r="F3945" s="1102"/>
    </row>
    <row r="3946" spans="1:6" ht="13.5" customHeight="1">
      <c r="A3946" s="1097"/>
      <c r="B3946" s="1307" t="s">
        <v>2857</v>
      </c>
      <c r="C3946" s="1260"/>
      <c r="E3946" s="1101"/>
      <c r="F3946" s="1102"/>
    </row>
    <row r="3947" spans="1:6" ht="13.5" customHeight="1">
      <c r="A3947" s="1097"/>
      <c r="B3947" s="1307" t="s">
        <v>2858</v>
      </c>
      <c r="C3947" s="1260"/>
      <c r="E3947" s="1101"/>
      <c r="F3947" s="1102"/>
    </row>
    <row r="3948" spans="1:6" ht="13.5" customHeight="1">
      <c r="A3948" s="1097"/>
      <c r="B3948" s="1307" t="s">
        <v>2859</v>
      </c>
      <c r="C3948" s="1260"/>
      <c r="E3948" s="1101"/>
      <c r="F3948" s="1102"/>
    </row>
    <row r="3949" spans="1:6" ht="13.5" customHeight="1">
      <c r="A3949" s="1097"/>
      <c r="B3949" s="1307" t="s">
        <v>2860</v>
      </c>
      <c r="C3949" s="1260"/>
      <c r="E3949" s="1101"/>
      <c r="F3949" s="1102"/>
    </row>
    <row r="3950" spans="1:6" ht="13.5" customHeight="1">
      <c r="A3950" s="1097"/>
      <c r="B3950" s="1307" t="s">
        <v>2861</v>
      </c>
      <c r="C3950" s="1260"/>
      <c r="E3950" s="1101"/>
      <c r="F3950" s="1102"/>
    </row>
    <row r="3951" spans="1:6" ht="13.5" customHeight="1">
      <c r="A3951" s="1097"/>
      <c r="B3951" s="1307" t="s">
        <v>2862</v>
      </c>
      <c r="C3951" s="1260"/>
      <c r="E3951" s="1101"/>
      <c r="F3951" s="1102"/>
    </row>
    <row r="3952" spans="1:6" ht="13.5" customHeight="1">
      <c r="A3952" s="1097"/>
      <c r="B3952" s="1307" t="s">
        <v>2863</v>
      </c>
      <c r="C3952" s="1260"/>
      <c r="E3952" s="1101"/>
      <c r="F3952" s="1102"/>
    </row>
    <row r="3953" spans="1:6" ht="13.5" customHeight="1">
      <c r="A3953" s="1097"/>
      <c r="B3953" s="1307" t="s">
        <v>2864</v>
      </c>
      <c r="C3953" s="1260"/>
      <c r="E3953" s="1101"/>
      <c r="F3953" s="1102"/>
    </row>
    <row r="3954" spans="1:6" ht="57.5">
      <c r="A3954" s="1097"/>
      <c r="B3954" s="1307" t="s">
        <v>2753</v>
      </c>
      <c r="C3954" s="1260"/>
      <c r="E3954" s="1101"/>
      <c r="F3954" s="1102"/>
    </row>
    <row r="3955" spans="1:6" ht="13.5" customHeight="1">
      <c r="A3955" s="1097"/>
      <c r="B3955" s="1308" t="s">
        <v>2865</v>
      </c>
      <c r="C3955" s="1260"/>
      <c r="E3955" s="1101"/>
      <c r="F3955" s="1102"/>
    </row>
    <row r="3956" spans="1:6" ht="13.5" customHeight="1">
      <c r="A3956" s="1097"/>
      <c r="B3956" s="1307" t="s">
        <v>2866</v>
      </c>
      <c r="C3956" s="1260"/>
      <c r="E3956" s="1101"/>
      <c r="F3956" s="1102"/>
    </row>
    <row r="3957" spans="1:6" ht="13.5" customHeight="1">
      <c r="A3957" s="1097"/>
      <c r="B3957" s="1307" t="s">
        <v>2867</v>
      </c>
      <c r="C3957" s="1260"/>
      <c r="E3957" s="1101"/>
      <c r="F3957" s="1102"/>
    </row>
    <row r="3958" spans="1:6" ht="13.5" customHeight="1">
      <c r="A3958" s="1097"/>
      <c r="B3958" s="1307" t="s">
        <v>2868</v>
      </c>
      <c r="C3958" s="1260"/>
      <c r="E3958" s="1101"/>
      <c r="F3958" s="1102"/>
    </row>
    <row r="3959" spans="1:6" ht="13.5" customHeight="1">
      <c r="A3959" s="1097"/>
      <c r="B3959" s="1307" t="s">
        <v>2869</v>
      </c>
      <c r="C3959" s="1260"/>
      <c r="E3959" s="1101"/>
      <c r="F3959" s="1102"/>
    </row>
    <row r="3960" spans="1:6" ht="13.5" customHeight="1">
      <c r="A3960" s="1097"/>
      <c r="B3960" s="1307" t="s">
        <v>2870</v>
      </c>
      <c r="C3960" s="1260"/>
      <c r="E3960" s="1101"/>
      <c r="F3960" s="1102"/>
    </row>
    <row r="3961" spans="1:6" ht="13.5" customHeight="1">
      <c r="A3961" s="1097"/>
      <c r="B3961" s="1307" t="s">
        <v>2871</v>
      </c>
      <c r="C3961" s="1260"/>
      <c r="E3961" s="1101"/>
      <c r="F3961" s="1102"/>
    </row>
    <row r="3962" spans="1:6" ht="13.5" customHeight="1">
      <c r="A3962" s="1097"/>
      <c r="B3962" s="1307" t="s">
        <v>2872</v>
      </c>
      <c r="C3962" s="1260"/>
      <c r="E3962" s="1101"/>
      <c r="F3962" s="1102"/>
    </row>
    <row r="3963" spans="1:6" ht="13.5" customHeight="1">
      <c r="A3963" s="1097"/>
      <c r="B3963" s="1307" t="s">
        <v>2873</v>
      </c>
      <c r="C3963" s="1260"/>
      <c r="E3963" s="1101"/>
      <c r="F3963" s="1102"/>
    </row>
    <row r="3964" spans="1:6" ht="13.5" customHeight="1">
      <c r="A3964" s="1097"/>
      <c r="B3964" s="1307" t="s">
        <v>2874</v>
      </c>
      <c r="C3964" s="1260"/>
      <c r="E3964" s="1101"/>
      <c r="F3964" s="1102"/>
    </row>
    <row r="3965" spans="1:6" ht="13.5" customHeight="1">
      <c r="A3965" s="1097"/>
      <c r="B3965" s="1307" t="s">
        <v>2875</v>
      </c>
      <c r="C3965" s="1260"/>
      <c r="E3965" s="1101"/>
      <c r="F3965" s="1102"/>
    </row>
    <row r="3966" spans="1:6" ht="13.5" customHeight="1">
      <c r="A3966" s="1097"/>
      <c r="B3966" s="1307" t="s">
        <v>3340</v>
      </c>
      <c r="C3966" s="1260"/>
      <c r="E3966" s="1101"/>
      <c r="F3966" s="1102"/>
    </row>
    <row r="3967" spans="1:6" ht="13.5" customHeight="1">
      <c r="A3967" s="1097"/>
      <c r="B3967" s="1307" t="s">
        <v>2877</v>
      </c>
      <c r="C3967" s="1260"/>
      <c r="E3967" s="1101"/>
      <c r="F3967" s="1102"/>
    </row>
    <row r="3968" spans="1:6" ht="13.5" customHeight="1">
      <c r="A3968" s="1097"/>
      <c r="B3968" s="1300" t="s">
        <v>3341</v>
      </c>
      <c r="C3968" s="1260" t="s">
        <v>183</v>
      </c>
      <c r="D3968" s="1088">
        <v>1</v>
      </c>
      <c r="E3968" s="1101"/>
      <c r="F3968" s="1101">
        <f>D3968*E3968</f>
        <v>0</v>
      </c>
    </row>
    <row r="3969" spans="1:12" ht="13.5" customHeight="1">
      <c r="A3969" s="1097"/>
      <c r="B3969" s="1104"/>
      <c r="C3969" s="1099"/>
      <c r="D3969" s="1100"/>
      <c r="E3969" s="1101"/>
      <c r="F3969" s="1102"/>
    </row>
    <row r="3970" spans="1:12" ht="13.5" customHeight="1">
      <c r="A3970" s="1231" t="s">
        <v>3342</v>
      </c>
      <c r="B3970" s="1301" t="s">
        <v>2756</v>
      </c>
      <c r="C3970" s="1260" t="s">
        <v>5</v>
      </c>
      <c r="D3970" s="1088">
        <v>1</v>
      </c>
      <c r="E3970" s="1283"/>
      <c r="F3970" s="1101">
        <f>D3970*E3970</f>
        <v>0</v>
      </c>
      <c r="G3970" s="1097"/>
      <c r="H3970" s="1103"/>
      <c r="I3970" s="1099"/>
      <c r="J3970" s="1100"/>
      <c r="K3970" s="1101"/>
      <c r="L3970" s="1101"/>
    </row>
    <row r="3971" spans="1:12" ht="13.5" customHeight="1">
      <c r="A3971" s="1231"/>
      <c r="B3971" s="1246"/>
      <c r="C3971" s="1260"/>
      <c r="E3971" s="1283"/>
      <c r="F3971" s="1284"/>
      <c r="G3971" s="1097"/>
      <c r="H3971" s="1105"/>
      <c r="I3971" s="1099"/>
      <c r="J3971" s="1100"/>
      <c r="K3971" s="1101"/>
      <c r="L3971" s="1101"/>
    </row>
    <row r="3972" spans="1:12" ht="27.75" customHeight="1">
      <c r="A3972" s="1231" t="s">
        <v>3343</v>
      </c>
      <c r="B3972" s="1137" t="s">
        <v>2758</v>
      </c>
      <c r="C3972" s="1260"/>
      <c r="E3972" s="1283"/>
      <c r="F3972" s="1284"/>
      <c r="G3972" s="1097"/>
      <c r="H3972" s="1106"/>
      <c r="I3972" s="1099"/>
      <c r="J3972" s="1100"/>
      <c r="K3972" s="1101"/>
      <c r="L3972" s="1101"/>
    </row>
    <row r="3973" spans="1:12" ht="13.5" customHeight="1">
      <c r="A3973" s="1231"/>
      <c r="B3973" s="1137" t="s">
        <v>2881</v>
      </c>
      <c r="C3973" s="1260" t="s">
        <v>1579</v>
      </c>
      <c r="E3973" s="1283"/>
      <c r="F3973" s="1101">
        <f>D3973*E3973</f>
        <v>0</v>
      </c>
      <c r="G3973" s="1097"/>
      <c r="H3973" s="1106"/>
      <c r="I3973" s="1099"/>
      <c r="J3973" s="1100"/>
      <c r="K3973" s="1101"/>
      <c r="L3973" s="1101"/>
    </row>
    <row r="3974" spans="1:12" ht="13.5" customHeight="1">
      <c r="A3974" s="1231"/>
      <c r="B3974" s="1137"/>
      <c r="C3974" s="1260"/>
      <c r="E3974" s="1283"/>
      <c r="F3974" s="1284"/>
      <c r="G3974" s="1097"/>
      <c r="H3974" s="1106"/>
      <c r="I3974" s="1099"/>
      <c r="J3974" s="1100"/>
      <c r="K3974" s="1101"/>
      <c r="L3974" s="1101"/>
    </row>
    <row r="3975" spans="1:12" ht="25.5" customHeight="1">
      <c r="A3975" s="1231" t="s">
        <v>3344</v>
      </c>
      <c r="B3975" s="1137" t="s">
        <v>2761</v>
      </c>
      <c r="C3975" s="1260" t="s">
        <v>5</v>
      </c>
      <c r="D3975" s="1088">
        <v>1</v>
      </c>
      <c r="E3975" s="1283"/>
      <c r="F3975" s="1101">
        <f>D3975*E3975</f>
        <v>0</v>
      </c>
      <c r="G3975" s="1097"/>
      <c r="H3975" s="1106"/>
      <c r="I3975" s="1099"/>
      <c r="J3975" s="1100"/>
      <c r="K3975" s="1101"/>
      <c r="L3975" s="1101"/>
    </row>
    <row r="3976" spans="1:12" ht="13.5" customHeight="1">
      <c r="A3976" s="1231"/>
      <c r="B3976" s="1137"/>
      <c r="C3976" s="1260"/>
      <c r="E3976" s="1283"/>
      <c r="F3976" s="1284"/>
      <c r="G3976" s="1097"/>
      <c r="H3976" s="1106"/>
      <c r="I3976" s="1099"/>
      <c r="J3976" s="1100"/>
      <c r="K3976" s="1101"/>
      <c r="L3976" s="1101"/>
    </row>
    <row r="3977" spans="1:12" ht="13.5" customHeight="1">
      <c r="A3977" s="1231"/>
      <c r="B3977" s="1205" t="s">
        <v>2762</v>
      </c>
      <c r="C3977" s="1260"/>
      <c r="E3977" s="1283"/>
      <c r="F3977" s="1284"/>
      <c r="G3977" s="1097"/>
      <c r="H3977" s="1106"/>
      <c r="I3977" s="1099"/>
      <c r="J3977" s="1100"/>
      <c r="K3977" s="1101"/>
      <c r="L3977" s="1101"/>
    </row>
    <row r="3978" spans="1:12" ht="13.5" customHeight="1">
      <c r="A3978" s="1231" t="s">
        <v>3345</v>
      </c>
      <c r="B3978" s="1137" t="s">
        <v>2884</v>
      </c>
      <c r="C3978" s="1260" t="s">
        <v>5</v>
      </c>
      <c r="D3978" s="1088">
        <v>2</v>
      </c>
      <c r="E3978" s="1283"/>
      <c r="F3978" s="1101">
        <f>D3978*E3978</f>
        <v>0</v>
      </c>
      <c r="G3978" s="1097"/>
      <c r="H3978" s="1106"/>
      <c r="I3978" s="1099"/>
      <c r="J3978" s="1100"/>
      <c r="K3978" s="1101"/>
      <c r="L3978" s="1101"/>
    </row>
    <row r="3979" spans="1:12" ht="13.5" customHeight="1">
      <c r="A3979" s="1231"/>
      <c r="B3979" s="1137"/>
      <c r="C3979" s="1260"/>
      <c r="E3979" s="1283"/>
      <c r="F3979" s="1284"/>
      <c r="G3979" s="1097"/>
      <c r="H3979" s="1106"/>
      <c r="I3979" s="1099"/>
      <c r="J3979" s="1100"/>
      <c r="K3979" s="1101"/>
      <c r="L3979" s="1101"/>
    </row>
    <row r="3980" spans="1:12" ht="13.5" customHeight="1">
      <c r="A3980" s="1231" t="s">
        <v>3346</v>
      </c>
      <c r="B3980" s="1137" t="s">
        <v>2766</v>
      </c>
      <c r="C3980" s="1260" t="s">
        <v>5</v>
      </c>
      <c r="D3980" s="1088">
        <v>1</v>
      </c>
      <c r="E3980" s="1283"/>
      <c r="F3980" s="1101">
        <f>D3980*E3980</f>
        <v>0</v>
      </c>
      <c r="G3980" s="1097"/>
      <c r="H3980" s="1106"/>
      <c r="I3980" s="1099"/>
      <c r="J3980" s="1100"/>
      <c r="K3980" s="1101"/>
      <c r="L3980" s="1101"/>
    </row>
    <row r="3981" spans="1:12" ht="13.5" customHeight="1">
      <c r="A3981" s="1231"/>
      <c r="B3981" s="1137"/>
      <c r="C3981" s="1260"/>
      <c r="E3981" s="1283"/>
      <c r="F3981" s="1284"/>
      <c r="G3981" s="1097"/>
      <c r="H3981" s="1106"/>
      <c r="I3981" s="1099"/>
      <c r="J3981" s="1100"/>
      <c r="K3981" s="1101"/>
      <c r="L3981" s="1101"/>
    </row>
    <row r="3982" spans="1:12" ht="13.5" customHeight="1">
      <c r="A3982" s="1231" t="s">
        <v>3347</v>
      </c>
      <c r="B3982" s="1137" t="s">
        <v>2887</v>
      </c>
      <c r="C3982" s="1260" t="s">
        <v>5</v>
      </c>
      <c r="D3982" s="1088">
        <v>2</v>
      </c>
      <c r="E3982" s="1283"/>
      <c r="F3982" s="1101">
        <f>D3982*E3982</f>
        <v>0</v>
      </c>
      <c r="G3982" s="1097"/>
      <c r="H3982" s="1106"/>
      <c r="I3982" s="1099"/>
      <c r="J3982" s="1100"/>
      <c r="K3982" s="1101"/>
      <c r="L3982" s="1101"/>
    </row>
    <row r="3983" spans="1:12" ht="13.5" customHeight="1">
      <c r="A3983" s="1231"/>
      <c r="B3983" s="1137"/>
      <c r="C3983" s="1260"/>
      <c r="E3983" s="1283"/>
      <c r="F3983" s="1284"/>
      <c r="G3983" s="1097"/>
      <c r="H3983" s="1106"/>
      <c r="I3983" s="1099"/>
      <c r="J3983" s="1100"/>
      <c r="K3983" s="1101"/>
      <c r="L3983" s="1101"/>
    </row>
    <row r="3984" spans="1:12" ht="13.5" customHeight="1">
      <c r="A3984" s="1231" t="s">
        <v>3348</v>
      </c>
      <c r="B3984" s="1137" t="s">
        <v>2889</v>
      </c>
      <c r="C3984" s="1260" t="s">
        <v>5</v>
      </c>
      <c r="D3984" s="1088">
        <v>1</v>
      </c>
      <c r="E3984" s="1283"/>
      <c r="F3984" s="1101">
        <f>D3984*E3984</f>
        <v>0</v>
      </c>
      <c r="G3984" s="1097"/>
      <c r="H3984" s="1106"/>
      <c r="I3984" s="1099"/>
      <c r="J3984" s="1100"/>
      <c r="K3984" s="1101"/>
      <c r="L3984" s="1101"/>
    </row>
    <row r="3985" spans="1:12" ht="13.5" customHeight="1">
      <c r="A3985" s="1231"/>
      <c r="B3985" s="1137"/>
      <c r="C3985" s="1260"/>
      <c r="E3985" s="1283"/>
      <c r="F3985" s="1284"/>
      <c r="G3985" s="1097"/>
      <c r="H3985" s="1106"/>
      <c r="I3985" s="1099"/>
      <c r="J3985" s="1100"/>
      <c r="K3985" s="1101"/>
      <c r="L3985" s="1101"/>
    </row>
    <row r="3986" spans="1:12" ht="13.5" customHeight="1">
      <c r="A3986" s="1231" t="s">
        <v>3349</v>
      </c>
      <c r="B3986" s="1137" t="s">
        <v>2772</v>
      </c>
      <c r="C3986" s="1260" t="s">
        <v>5</v>
      </c>
      <c r="D3986" s="1088">
        <v>1</v>
      </c>
      <c r="E3986" s="1283"/>
      <c r="F3986" s="1101">
        <f>D3986*E3986</f>
        <v>0</v>
      </c>
      <c r="G3986" s="1097"/>
      <c r="H3986" s="1106"/>
      <c r="I3986" s="1099"/>
      <c r="J3986" s="1100"/>
      <c r="K3986" s="1101"/>
      <c r="L3986" s="1101"/>
    </row>
    <row r="3987" spans="1:12" ht="13.5" customHeight="1">
      <c r="A3987" s="1231"/>
      <c r="B3987" s="1137"/>
      <c r="C3987" s="1260"/>
      <c r="E3987" s="1283"/>
      <c r="F3987" s="1284"/>
      <c r="G3987" s="1097"/>
      <c r="H3987" s="1106"/>
      <c r="I3987" s="1099"/>
      <c r="J3987" s="1100"/>
      <c r="K3987" s="1101"/>
      <c r="L3987" s="1101"/>
    </row>
    <row r="3988" spans="1:12" ht="17.25" customHeight="1">
      <c r="A3988" s="1231" t="s">
        <v>3350</v>
      </c>
      <c r="B3988" s="1137" t="s">
        <v>2774</v>
      </c>
      <c r="C3988" s="1260" t="s">
        <v>1579</v>
      </c>
      <c r="D3988" s="1088">
        <v>6</v>
      </c>
      <c r="E3988" s="1283"/>
      <c r="F3988" s="1101">
        <f>D3988*E3988</f>
        <v>0</v>
      </c>
      <c r="G3988" s="1097"/>
      <c r="H3988" s="1106"/>
      <c r="I3988" s="1099"/>
      <c r="J3988" s="1100"/>
      <c r="K3988" s="1101"/>
      <c r="L3988" s="1101"/>
    </row>
    <row r="3989" spans="1:12" ht="13.5" customHeight="1">
      <c r="A3989" s="1231"/>
      <c r="B3989" s="1137"/>
      <c r="C3989" s="1260"/>
      <c r="E3989" s="1283"/>
      <c r="F3989" s="1284"/>
      <c r="G3989" s="1097"/>
      <c r="H3989" s="1106"/>
      <c r="I3989" s="1099"/>
      <c r="J3989" s="1100"/>
      <c r="K3989" s="1101"/>
      <c r="L3989" s="1101"/>
    </row>
    <row r="3990" spans="1:12" ht="13.5" customHeight="1">
      <c r="A3990" s="1231" t="s">
        <v>3351</v>
      </c>
      <c r="B3990" s="1137" t="s">
        <v>2776</v>
      </c>
      <c r="C3990" s="1260" t="s">
        <v>2777</v>
      </c>
      <c r="D3990" s="1088">
        <v>1</v>
      </c>
      <c r="E3990" s="1283"/>
      <c r="F3990" s="1101">
        <f>D3990*E3990</f>
        <v>0</v>
      </c>
      <c r="G3990" s="1097"/>
      <c r="H3990" s="1106"/>
      <c r="I3990" s="1099"/>
      <c r="J3990" s="1100"/>
      <c r="K3990" s="1101"/>
      <c r="L3990" s="1101"/>
    </row>
    <row r="3991" spans="1:12" ht="13.5" customHeight="1">
      <c r="A3991" s="1231"/>
      <c r="B3991" s="1137"/>
      <c r="C3991" s="1260"/>
      <c r="E3991" s="1283"/>
      <c r="F3991" s="1284"/>
      <c r="G3991" s="1097"/>
      <c r="H3991" s="1106"/>
      <c r="I3991" s="1099"/>
      <c r="J3991" s="1100"/>
      <c r="K3991" s="1101"/>
      <c r="L3991" s="1101"/>
    </row>
    <row r="3992" spans="1:12" ht="13.5" customHeight="1">
      <c r="A3992" s="1231" t="s">
        <v>3352</v>
      </c>
      <c r="B3992" s="1137" t="s">
        <v>2779</v>
      </c>
      <c r="C3992" s="1260" t="s">
        <v>5</v>
      </c>
      <c r="D3992" s="1088">
        <v>1</v>
      </c>
      <c r="E3992" s="1283"/>
      <c r="F3992" s="1101">
        <f>D3992*E3992</f>
        <v>0</v>
      </c>
      <c r="G3992" s="1097"/>
      <c r="H3992" s="1106"/>
      <c r="I3992" s="1099"/>
      <c r="J3992" s="1100"/>
      <c r="K3992" s="1101"/>
      <c r="L3992" s="1101"/>
    </row>
    <row r="3993" spans="1:12" ht="13.5" customHeight="1">
      <c r="A3993" s="1231"/>
      <c r="B3993" s="1137"/>
      <c r="C3993" s="1260"/>
      <c r="E3993" s="1283"/>
      <c r="F3993" s="1284"/>
      <c r="G3993" s="1097"/>
      <c r="H3993" s="1106"/>
      <c r="I3993" s="1099"/>
      <c r="J3993" s="1100"/>
      <c r="K3993" s="1101"/>
      <c r="L3993" s="1101"/>
    </row>
    <row r="3994" spans="1:12" ht="72" customHeight="1">
      <c r="A3994" s="1231" t="s">
        <v>3353</v>
      </c>
      <c r="B3994" s="1137" t="s">
        <v>2781</v>
      </c>
      <c r="C3994" s="1260" t="s">
        <v>2777</v>
      </c>
      <c r="D3994" s="1088">
        <v>1</v>
      </c>
      <c r="E3994" s="1283"/>
      <c r="F3994" s="1101">
        <f>D3994*E3994</f>
        <v>0</v>
      </c>
      <c r="G3994" s="1097"/>
      <c r="H3994" s="1106"/>
      <c r="I3994" s="1099"/>
      <c r="J3994" s="1100"/>
      <c r="K3994" s="1101"/>
      <c r="L3994" s="1101"/>
    </row>
    <row r="3995" spans="1:12" ht="13.5" customHeight="1">
      <c r="A3995" s="1231"/>
      <c r="B3995" s="1137"/>
      <c r="C3995" s="1260"/>
      <c r="E3995" s="1283"/>
      <c r="F3995" s="1284"/>
      <c r="G3995" s="1097"/>
      <c r="H3995" s="1106"/>
      <c r="I3995" s="1099"/>
      <c r="J3995" s="1100"/>
      <c r="K3995" s="1101"/>
      <c r="L3995" s="1101"/>
    </row>
    <row r="3996" spans="1:12" ht="13.5" customHeight="1">
      <c r="A3996" s="1231" t="s">
        <v>3354</v>
      </c>
      <c r="B3996" s="1137" t="s">
        <v>2783</v>
      </c>
      <c r="C3996" s="1260" t="s">
        <v>5</v>
      </c>
      <c r="D3996" s="1088">
        <v>1</v>
      </c>
      <c r="E3996" s="1283"/>
      <c r="F3996" s="1101">
        <f>D3996*E3996</f>
        <v>0</v>
      </c>
      <c r="G3996" s="1097"/>
      <c r="H3996" s="1106"/>
      <c r="I3996" s="1099"/>
      <c r="J3996" s="1100"/>
      <c r="K3996" s="1101"/>
      <c r="L3996" s="1101"/>
    </row>
    <row r="3997" spans="1:12" ht="13.5" customHeight="1">
      <c r="A3997" s="1231"/>
      <c r="B3997" s="1137"/>
      <c r="C3997" s="1260"/>
      <c r="E3997" s="1283"/>
      <c r="F3997" s="1284"/>
      <c r="G3997" s="1097"/>
      <c r="H3997" s="1106"/>
      <c r="I3997" s="1099"/>
      <c r="J3997" s="1100"/>
      <c r="K3997" s="1101"/>
      <c r="L3997" s="1101"/>
    </row>
    <row r="3998" spans="1:12" ht="13.5" customHeight="1">
      <c r="A3998" s="1231" t="s">
        <v>3355</v>
      </c>
      <c r="B3998" s="1137" t="s">
        <v>2766</v>
      </c>
      <c r="C3998" s="1260" t="s">
        <v>5</v>
      </c>
      <c r="D3998" s="1088">
        <v>1</v>
      </c>
      <c r="E3998" s="1283"/>
      <c r="F3998" s="1101">
        <f>D3998*E3998</f>
        <v>0</v>
      </c>
      <c r="G3998" s="1097"/>
      <c r="H3998" s="1106"/>
      <c r="I3998" s="1099"/>
      <c r="J3998" s="1100"/>
      <c r="K3998" s="1101"/>
      <c r="L3998" s="1101"/>
    </row>
    <row r="3999" spans="1:12" ht="13.5" customHeight="1">
      <c r="A3999" s="1231"/>
      <c r="B3999" s="1137"/>
      <c r="C3999" s="1260"/>
      <c r="E3999" s="1283"/>
      <c r="F3999" s="1284"/>
      <c r="G3999" s="1097"/>
      <c r="H3999" s="1106"/>
      <c r="I3999" s="1099"/>
      <c r="J3999" s="1100"/>
      <c r="K3999" s="1101"/>
      <c r="L3999" s="1101"/>
    </row>
    <row r="4000" spans="1:12" ht="23">
      <c r="A4000" s="1231" t="s">
        <v>3356</v>
      </c>
      <c r="B4000" s="1137" t="s">
        <v>2687</v>
      </c>
      <c r="C4000" s="1260" t="s">
        <v>183</v>
      </c>
      <c r="D4000" s="1088">
        <v>1</v>
      </c>
      <c r="E4000" s="1283"/>
      <c r="F4000" s="1101">
        <f>D4000*E4000</f>
        <v>0</v>
      </c>
      <c r="G4000" s="1097"/>
      <c r="H4000" s="1106"/>
      <c r="I4000" s="1099"/>
      <c r="J4000" s="1100"/>
      <c r="K4000" s="1101"/>
      <c r="L4000" s="1101"/>
    </row>
    <row r="4001" spans="1:12" ht="13.5" customHeight="1">
      <c r="A4001" s="1231"/>
      <c r="B4001" s="1137"/>
      <c r="C4001" s="1260"/>
      <c r="E4001" s="1283"/>
      <c r="F4001" s="1284"/>
      <c r="G4001" s="1097"/>
      <c r="H4001" s="1106"/>
      <c r="I4001" s="1099"/>
      <c r="J4001" s="1100"/>
      <c r="K4001" s="1101"/>
      <c r="L4001" s="1101"/>
    </row>
    <row r="4002" spans="1:12" ht="48.75" customHeight="1">
      <c r="A4002" s="1137" t="s">
        <v>3357</v>
      </c>
      <c r="B4002" s="1137" t="s">
        <v>2689</v>
      </c>
      <c r="C4002" s="1260" t="s">
        <v>183</v>
      </c>
      <c r="D4002" s="1088">
        <v>1</v>
      </c>
      <c r="E4002" s="1283"/>
      <c r="F4002" s="1101">
        <f>D4002*E4002</f>
        <v>0</v>
      </c>
      <c r="G4002" s="1097"/>
      <c r="H4002" s="1106"/>
      <c r="I4002" s="1099"/>
      <c r="J4002" s="1100"/>
      <c r="K4002" s="1101"/>
      <c r="L4002" s="1101"/>
    </row>
    <row r="4003" spans="1:12" ht="13.5" customHeight="1">
      <c r="A4003" s="1231"/>
      <c r="B4003" s="1137"/>
      <c r="C4003" s="1260"/>
      <c r="E4003" s="1283"/>
      <c r="F4003" s="1286"/>
      <c r="G4003" s="1097"/>
      <c r="H4003" s="1106"/>
      <c r="I4003" s="1099"/>
      <c r="J4003" s="1100"/>
      <c r="K4003" s="1101"/>
      <c r="L4003" s="1101"/>
    </row>
    <row r="4004" spans="1:12" ht="46">
      <c r="A4004" s="1137" t="s">
        <v>3358</v>
      </c>
      <c r="B4004" s="1137" t="s">
        <v>2788</v>
      </c>
      <c r="C4004" s="1285" t="s">
        <v>183</v>
      </c>
      <c r="D4004" s="1088">
        <v>1</v>
      </c>
      <c r="E4004" s="1283"/>
      <c r="F4004" s="1101">
        <f>D4004*E4004</f>
        <v>0</v>
      </c>
      <c r="G4004" s="1097"/>
      <c r="H4004" s="1106"/>
      <c r="I4004" s="1099"/>
      <c r="J4004" s="1100"/>
      <c r="K4004" s="1101"/>
      <c r="L4004" s="1101"/>
    </row>
    <row r="4005" spans="1:12" ht="14.5">
      <c r="A4005" s="1137"/>
      <c r="B4005" s="1137"/>
      <c r="C4005" s="1260"/>
      <c r="E4005" s="1283"/>
      <c r="F4005" s="1286"/>
      <c r="G4005" s="1097"/>
      <c r="H4005" s="1106"/>
      <c r="I4005" s="1099"/>
      <c r="J4005" s="1100"/>
      <c r="K4005" s="1101"/>
      <c r="L4005" s="1101"/>
    </row>
    <row r="4006" spans="1:12" ht="46">
      <c r="A4006" s="1137" t="s">
        <v>3359</v>
      </c>
      <c r="B4006" s="1137" t="s">
        <v>2790</v>
      </c>
      <c r="C4006" s="1285" t="s">
        <v>183</v>
      </c>
      <c r="D4006" s="1088">
        <v>1</v>
      </c>
      <c r="E4006" s="1283"/>
      <c r="F4006" s="1101">
        <f>D4006*E4006</f>
        <v>0</v>
      </c>
      <c r="G4006" s="1097"/>
      <c r="H4006" s="1106"/>
      <c r="I4006" s="1099"/>
      <c r="J4006" s="1100"/>
      <c r="K4006" s="1101"/>
      <c r="L4006" s="1101"/>
    </row>
    <row r="4007" spans="1:12" ht="14.5">
      <c r="A4007" s="1231"/>
      <c r="B4007" s="1137"/>
      <c r="C4007" s="1260"/>
      <c r="E4007" s="1283"/>
      <c r="F4007" s="1286"/>
      <c r="G4007" s="1097"/>
      <c r="H4007" s="1106"/>
      <c r="I4007" s="1099"/>
      <c r="J4007" s="1100"/>
      <c r="K4007" s="1101"/>
      <c r="L4007" s="1101"/>
    </row>
    <row r="4008" spans="1:12" s="1076" customFormat="1" ht="16.5" customHeight="1">
      <c r="A4008" s="1287" t="s">
        <v>3338</v>
      </c>
      <c r="B4008" s="1288" t="s">
        <v>2791</v>
      </c>
      <c r="C4008" s="1289"/>
      <c r="D4008" s="1289"/>
      <c r="E4008" s="1290"/>
      <c r="F4008" s="1291">
        <f>SUM(F3941:F4007)</f>
        <v>0</v>
      </c>
    </row>
    <row r="4009" spans="1:12" ht="13.5" customHeight="1">
      <c r="A4009" s="1231"/>
      <c r="B4009" s="1137"/>
      <c r="C4009" s="1260"/>
      <c r="E4009" s="1283"/>
      <c r="F4009" s="1286"/>
      <c r="G4009" s="1097"/>
      <c r="H4009" s="1106"/>
      <c r="I4009" s="1099"/>
      <c r="J4009" s="1100"/>
      <c r="K4009" s="1101"/>
      <c r="L4009" s="1101"/>
    </row>
    <row r="4010" spans="1:12" ht="12.5">
      <c r="A4010" s="1090" t="s">
        <v>3360</v>
      </c>
      <c r="B4010" s="1205" t="s">
        <v>2793</v>
      </c>
      <c r="C4010" s="1092"/>
      <c r="D4010" s="1093"/>
      <c r="E4010" s="1094"/>
      <c r="F4010" s="1095"/>
    </row>
    <row r="4011" spans="1:12" ht="13.5" customHeight="1">
      <c r="A4011" s="1231"/>
      <c r="B4011" s="1137"/>
      <c r="C4011" s="1260"/>
      <c r="E4011" s="1283"/>
      <c r="F4011" s="1286"/>
      <c r="G4011" s="1097"/>
      <c r="H4011" s="1106"/>
      <c r="I4011" s="1099"/>
      <c r="J4011" s="1100"/>
      <c r="K4011" s="1101"/>
      <c r="L4011" s="1101"/>
    </row>
    <row r="4012" spans="1:12" ht="24" customHeight="1">
      <c r="A4012" s="1097" t="s">
        <v>3361</v>
      </c>
      <c r="B4012" s="1120" t="s">
        <v>2795</v>
      </c>
      <c r="C4012" s="1121"/>
      <c r="D4012" s="1100"/>
      <c r="E4012" s="1101"/>
      <c r="F4012" s="1101"/>
    </row>
    <row r="4013" spans="1:12" ht="13.5" customHeight="1">
      <c r="A4013" s="1097"/>
      <c r="B4013" s="1120"/>
      <c r="C4013" s="1121"/>
      <c r="D4013" s="1100"/>
      <c r="E4013" s="1101"/>
      <c r="F4013" s="1101"/>
    </row>
    <row r="4014" spans="1:12" ht="13.5" customHeight="1">
      <c r="A4014" s="1097"/>
      <c r="B4014" s="1122" t="s">
        <v>2963</v>
      </c>
      <c r="C4014" s="1123" t="s">
        <v>5</v>
      </c>
      <c r="D4014" s="1100">
        <v>1</v>
      </c>
      <c r="E4014" s="1101"/>
      <c r="F4014" s="1101"/>
    </row>
    <row r="4015" spans="1:12" ht="13.5" customHeight="1">
      <c r="A4015" s="1097"/>
      <c r="B4015" s="1122" t="s">
        <v>2796</v>
      </c>
      <c r="C4015" s="1123" t="s">
        <v>5</v>
      </c>
      <c r="D4015" s="1100">
        <v>2</v>
      </c>
      <c r="E4015" s="1101"/>
      <c r="F4015" s="1101"/>
    </row>
    <row r="4016" spans="1:12" ht="13.5" customHeight="1">
      <c r="A4016" s="1097"/>
      <c r="B4016" s="1122"/>
      <c r="C4016" s="1123"/>
      <c r="D4016" s="1100"/>
      <c r="E4016" s="1101"/>
      <c r="F4016" s="1101"/>
    </row>
    <row r="4017" spans="1:12" ht="13.5" customHeight="1">
      <c r="A4017" s="1097"/>
      <c r="B4017" s="1120" t="s">
        <v>2799</v>
      </c>
      <c r="C4017" s="1123"/>
      <c r="D4017" s="1100"/>
      <c r="E4017" s="1101"/>
      <c r="F4017" s="1101"/>
    </row>
    <row r="4018" spans="1:12">
      <c r="A4018" s="1097"/>
      <c r="B4018" s="1124" t="s">
        <v>2112</v>
      </c>
      <c r="C4018" s="1123" t="s">
        <v>5</v>
      </c>
      <c r="D4018" s="1100">
        <f>SUM(D4014:D4015)</f>
        <v>3</v>
      </c>
      <c r="E4018" s="1101"/>
      <c r="F4018" s="1101"/>
    </row>
    <row r="4019" spans="1:12" ht="23">
      <c r="A4019" s="1097"/>
      <c r="B4019" s="1124" t="s">
        <v>2113</v>
      </c>
      <c r="C4019" s="1123" t="s">
        <v>5</v>
      </c>
      <c r="D4019" s="1100">
        <f>SUM(D4014:D4015)</f>
        <v>3</v>
      </c>
      <c r="E4019" s="1101"/>
      <c r="F4019" s="1101"/>
    </row>
    <row r="4020" spans="1:12" ht="23">
      <c r="A4020" s="1097"/>
      <c r="B4020" s="1104" t="s">
        <v>2114</v>
      </c>
      <c r="C4020" s="1123" t="s">
        <v>5</v>
      </c>
      <c r="D4020" s="1100">
        <f>SUM(D4014:D4015)</f>
        <v>3</v>
      </c>
      <c r="E4020" s="1101"/>
      <c r="F4020" s="1101"/>
    </row>
    <row r="4021" spans="1:12" ht="13.5" customHeight="1">
      <c r="A4021" s="1097"/>
      <c r="B4021" s="1120" t="s">
        <v>2115</v>
      </c>
      <c r="C4021" s="1123" t="s">
        <v>183</v>
      </c>
      <c r="D4021" s="1100">
        <f>SUM(D4014:D4015)</f>
        <v>3</v>
      </c>
      <c r="E4021" s="1101"/>
      <c r="F4021" s="1101"/>
    </row>
    <row r="4022" spans="1:12" ht="13.5" customHeight="1">
      <c r="A4022" s="1097"/>
      <c r="B4022" s="1097" t="s">
        <v>2116</v>
      </c>
      <c r="C4022" s="1123" t="s">
        <v>5</v>
      </c>
      <c r="D4022" s="1100">
        <f>SUM(D4014:D4015)</f>
        <v>3</v>
      </c>
      <c r="E4022" s="1101"/>
      <c r="F4022" s="1101"/>
    </row>
    <row r="4023" spans="1:12" ht="13.5" customHeight="1">
      <c r="A4023" s="1097"/>
      <c r="B4023" s="1097" t="s">
        <v>2117</v>
      </c>
      <c r="C4023" s="1123" t="s">
        <v>5</v>
      </c>
      <c r="D4023" s="1100">
        <f>SUM(D4014:D4015)*2</f>
        <v>6</v>
      </c>
      <c r="E4023" s="1101"/>
      <c r="F4023" s="1101"/>
    </row>
    <row r="4024" spans="1:12" ht="13.5" customHeight="1">
      <c r="A4024" s="1097"/>
      <c r="B4024" s="1097"/>
      <c r="C4024" s="1123"/>
      <c r="D4024" s="1100"/>
      <c r="E4024" s="1101"/>
      <c r="F4024" s="1101"/>
    </row>
    <row r="4025" spans="1:12" ht="13.5" customHeight="1">
      <c r="A4025" s="1097"/>
      <c r="B4025" s="1097" t="s">
        <v>3362</v>
      </c>
      <c r="C4025" s="1123" t="s">
        <v>183</v>
      </c>
      <c r="D4025" s="1100">
        <f>SUM(D4014:D4015)</f>
        <v>3</v>
      </c>
      <c r="E4025" s="1101"/>
      <c r="F4025" s="1101">
        <f>D4025*E4025</f>
        <v>0</v>
      </c>
    </row>
    <row r="4026" spans="1:12" ht="23">
      <c r="A4026" s="1097"/>
      <c r="B4026" s="1097" t="s">
        <v>2119</v>
      </c>
      <c r="C4026" s="1123"/>
      <c r="D4026" s="1100"/>
      <c r="E4026" s="1101"/>
      <c r="F4026" s="1101"/>
    </row>
    <row r="4027" spans="1:12" ht="14.5">
      <c r="A4027" s="1137"/>
      <c r="B4027" s="1137"/>
      <c r="C4027" s="1260"/>
      <c r="E4027" s="1283"/>
      <c r="F4027" s="1286"/>
      <c r="G4027" s="1097"/>
      <c r="H4027" s="1106"/>
      <c r="I4027" s="1099"/>
      <c r="J4027" s="1100"/>
      <c r="K4027" s="1101"/>
      <c r="L4027" s="1101"/>
    </row>
    <row r="4028" spans="1:12" s="1137" customFormat="1" ht="46.5" customHeight="1">
      <c r="A4028" s="1097" t="s">
        <v>3363</v>
      </c>
      <c r="B4028" s="1137" t="s">
        <v>2802</v>
      </c>
    </row>
    <row r="4029" spans="1:12" ht="13.5" customHeight="1">
      <c r="A4029" s="1097"/>
      <c r="B4029" s="1122" t="s">
        <v>2803</v>
      </c>
      <c r="C4029" s="1123" t="s">
        <v>5</v>
      </c>
      <c r="D4029" s="1100">
        <v>1</v>
      </c>
      <c r="E4029" s="1101"/>
      <c r="F4029" s="1101"/>
    </row>
    <row r="4030" spans="1:12" ht="13.5" customHeight="1">
      <c r="A4030" s="1097"/>
      <c r="B4030" s="1122"/>
      <c r="C4030" s="1123"/>
      <c r="D4030" s="1100"/>
      <c r="E4030" s="1101"/>
      <c r="F4030" s="1286"/>
    </row>
    <row r="4031" spans="1:12" ht="13.5" customHeight="1">
      <c r="A4031" s="1097"/>
      <c r="B4031" s="1120" t="s">
        <v>2111</v>
      </c>
      <c r="C4031" s="1123"/>
      <c r="D4031" s="1100"/>
      <c r="E4031" s="1101"/>
      <c r="F4031" s="1286"/>
    </row>
    <row r="4032" spans="1:12" ht="13.5" customHeight="1">
      <c r="A4032" s="1097"/>
      <c r="B4032" s="1124" t="s">
        <v>2112</v>
      </c>
      <c r="C4032" s="1123" t="s">
        <v>5</v>
      </c>
      <c r="D4032" s="1100">
        <f>SUM(D4029:D4029)</f>
        <v>1</v>
      </c>
      <c r="E4032" s="1101"/>
      <c r="F4032" s="1101"/>
    </row>
    <row r="4033" spans="1:12" ht="23">
      <c r="A4033" s="1097"/>
      <c r="B4033" s="1104" t="s">
        <v>2113</v>
      </c>
      <c r="C4033" s="1123" t="s">
        <v>5</v>
      </c>
      <c r="D4033" s="1100">
        <f>SUM(D4029:D4029)</f>
        <v>1</v>
      </c>
      <c r="E4033" s="1101"/>
      <c r="F4033" s="1101"/>
    </row>
    <row r="4034" spans="1:12" ht="23">
      <c r="A4034" s="1097"/>
      <c r="B4034" s="1104" t="s">
        <v>2114</v>
      </c>
      <c r="C4034" s="1123" t="s">
        <v>5</v>
      </c>
      <c r="D4034" s="1100">
        <f>SUM(D4029:D4029)</f>
        <v>1</v>
      </c>
      <c r="E4034" s="1101"/>
      <c r="F4034" s="1101"/>
    </row>
    <row r="4035" spans="1:12">
      <c r="A4035" s="1097"/>
      <c r="B4035" s="1120" t="s">
        <v>2115</v>
      </c>
      <c r="C4035" s="1123" t="s">
        <v>183</v>
      </c>
      <c r="D4035" s="1100">
        <f>SUM(D4029:D4029)</f>
        <v>1</v>
      </c>
      <c r="E4035" s="1101"/>
      <c r="F4035" s="1101"/>
    </row>
    <row r="4036" spans="1:12">
      <c r="A4036" s="1097"/>
      <c r="B4036" s="1097" t="s">
        <v>2117</v>
      </c>
      <c r="C4036" s="1123" t="s">
        <v>5</v>
      </c>
      <c r="D4036" s="1100">
        <f>SUM(D4029:D4029)*2</f>
        <v>2</v>
      </c>
      <c r="E4036" s="1101"/>
      <c r="F4036" s="1101"/>
    </row>
    <row r="4037" spans="1:12" ht="13.5" customHeight="1">
      <c r="A4037" s="1097"/>
      <c r="B4037" s="1097"/>
      <c r="C4037" s="1123"/>
      <c r="D4037" s="1100"/>
      <c r="E4037" s="1101"/>
      <c r="F4037" s="1286"/>
    </row>
    <row r="4038" spans="1:12" ht="13.5" customHeight="1">
      <c r="A4038" s="1097"/>
      <c r="B4038" s="1097" t="s">
        <v>3364</v>
      </c>
      <c r="C4038" s="1123" t="s">
        <v>183</v>
      </c>
      <c r="D4038" s="1100">
        <f>SUM(D4029)</f>
        <v>1</v>
      </c>
      <c r="E4038" s="1101"/>
      <c r="F4038" s="1101">
        <f>D4038*E4038</f>
        <v>0</v>
      </c>
    </row>
    <row r="4039" spans="1:12" ht="24.75" customHeight="1">
      <c r="A4039" s="1097"/>
      <c r="B4039" s="1097" t="s">
        <v>2119</v>
      </c>
      <c r="C4039" s="1123"/>
      <c r="D4039" s="1100"/>
      <c r="E4039" s="1101"/>
      <c r="F4039" s="1101"/>
    </row>
    <row r="4040" spans="1:12" ht="13.5" customHeight="1">
      <c r="A4040" s="1231"/>
      <c r="B4040" s="1137"/>
      <c r="C4040" s="1260"/>
      <c r="E4040" s="1283"/>
      <c r="F4040" s="1286"/>
      <c r="G4040" s="1097"/>
      <c r="H4040" s="1106"/>
      <c r="I4040" s="1099"/>
      <c r="J4040" s="1100"/>
      <c r="K4040" s="1101"/>
      <c r="L4040" s="1101"/>
    </row>
    <row r="4041" spans="1:12" ht="23">
      <c r="A4041" s="1097" t="s">
        <v>3365</v>
      </c>
      <c r="B4041" s="1137" t="s">
        <v>2806</v>
      </c>
      <c r="D4041" s="1153"/>
      <c r="E4041" s="1283"/>
      <c r="F4041" s="1286"/>
      <c r="G4041" s="1097"/>
      <c r="H4041" s="1106"/>
      <c r="I4041" s="1099"/>
      <c r="J4041" s="1100"/>
      <c r="K4041" s="1101"/>
      <c r="L4041" s="1101"/>
    </row>
    <row r="4042" spans="1:12" ht="13.5" customHeight="1">
      <c r="A4042" s="1231"/>
      <c r="B4042" s="1097" t="s">
        <v>2807</v>
      </c>
      <c r="C4042" s="1088" t="s">
        <v>5</v>
      </c>
      <c r="D4042" s="1088">
        <v>1</v>
      </c>
      <c r="E4042" s="1283"/>
      <c r="F4042" s="1101">
        <f t="shared" ref="F4042:F4045" si="228">D4042*E4042</f>
        <v>0</v>
      </c>
      <c r="G4042" s="1097"/>
      <c r="H4042" s="1106"/>
      <c r="I4042" s="1099"/>
      <c r="J4042" s="1100"/>
      <c r="K4042" s="1101"/>
      <c r="L4042" s="1101"/>
    </row>
    <row r="4043" spans="1:12" ht="13.5" customHeight="1">
      <c r="A4043" s="1231"/>
      <c r="B4043" s="1122" t="s">
        <v>2168</v>
      </c>
      <c r="C4043" s="1088" t="s">
        <v>5</v>
      </c>
      <c r="D4043" s="1088">
        <v>1</v>
      </c>
      <c r="E4043" s="1283"/>
      <c r="F4043" s="1101">
        <f t="shared" si="228"/>
        <v>0</v>
      </c>
      <c r="G4043" s="1097"/>
      <c r="H4043" s="1106"/>
      <c r="I4043" s="1099"/>
      <c r="J4043" s="1100"/>
      <c r="K4043" s="1101"/>
      <c r="L4043" s="1101"/>
    </row>
    <row r="4044" spans="1:12" ht="13.5" customHeight="1">
      <c r="A4044" s="1231"/>
      <c r="B4044" s="1122" t="s">
        <v>2169</v>
      </c>
      <c r="C4044" s="1088" t="s">
        <v>5</v>
      </c>
      <c r="D4044" s="1088">
        <v>1</v>
      </c>
      <c r="E4044" s="1283"/>
      <c r="F4044" s="1101">
        <f t="shared" si="228"/>
        <v>0</v>
      </c>
      <c r="G4044" s="1097"/>
      <c r="H4044" s="1106"/>
      <c r="I4044" s="1099"/>
      <c r="J4044" s="1100"/>
      <c r="K4044" s="1101"/>
      <c r="L4044" s="1101"/>
    </row>
    <row r="4045" spans="1:12" ht="13.5" customHeight="1">
      <c r="A4045" s="1231"/>
      <c r="B4045" s="1122" t="s">
        <v>2170</v>
      </c>
      <c r="C4045" s="1088" t="s">
        <v>5</v>
      </c>
      <c r="D4045" s="1088">
        <v>1</v>
      </c>
      <c r="E4045" s="1283"/>
      <c r="F4045" s="1101">
        <f t="shared" si="228"/>
        <v>0</v>
      </c>
      <c r="G4045" s="1097"/>
      <c r="H4045" s="1106"/>
      <c r="I4045" s="1099"/>
      <c r="J4045" s="1100"/>
      <c r="K4045" s="1101"/>
      <c r="L4045" s="1101"/>
    </row>
    <row r="4046" spans="1:12" ht="13.5" customHeight="1">
      <c r="A4046" s="1231"/>
      <c r="B4046" s="1137"/>
      <c r="C4046" s="1260"/>
      <c r="E4046" s="1283"/>
      <c r="F4046" s="1286"/>
      <c r="G4046" s="1097"/>
      <c r="H4046" s="1106"/>
      <c r="I4046" s="1099"/>
      <c r="J4046" s="1100"/>
      <c r="K4046" s="1101"/>
      <c r="L4046" s="1101"/>
    </row>
    <row r="4047" spans="1:12" ht="23">
      <c r="A4047" s="1097" t="s">
        <v>3366</v>
      </c>
      <c r="B4047" s="1137" t="s">
        <v>2809</v>
      </c>
      <c r="C4047" s="1258"/>
      <c r="D4047" s="1093"/>
      <c r="E4047" s="1283"/>
      <c r="F4047" s="1286"/>
      <c r="G4047" s="1097"/>
      <c r="H4047" s="1106"/>
      <c r="I4047" s="1099"/>
      <c r="J4047" s="1100"/>
      <c r="K4047" s="1101"/>
      <c r="L4047" s="1101"/>
    </row>
    <row r="4048" spans="1:12" ht="13.5" customHeight="1">
      <c r="B4048" s="1138" t="s">
        <v>2810</v>
      </c>
      <c r="C4048" s="1258" t="s">
        <v>5</v>
      </c>
      <c r="D4048" s="1093">
        <v>3</v>
      </c>
      <c r="E4048" s="1283"/>
      <c r="F4048" s="1101">
        <f t="shared" ref="F4048:F4049" si="229">D4048*E4048</f>
        <v>0</v>
      </c>
      <c r="G4048" s="1097"/>
      <c r="H4048" s="1106"/>
      <c r="I4048" s="1099"/>
      <c r="J4048" s="1100"/>
      <c r="K4048" s="1101"/>
      <c r="L4048" s="1101"/>
    </row>
    <row r="4049" spans="1:12" ht="13.5" customHeight="1">
      <c r="B4049" s="1138" t="s">
        <v>2908</v>
      </c>
      <c r="C4049" s="1258" t="s">
        <v>5</v>
      </c>
      <c r="D4049" s="1093">
        <v>3</v>
      </c>
      <c r="E4049" s="1283"/>
      <c r="F4049" s="1101">
        <f t="shared" si="229"/>
        <v>0</v>
      </c>
      <c r="G4049" s="1097"/>
      <c r="H4049" s="1106"/>
      <c r="I4049" s="1099"/>
      <c r="J4049" s="1100"/>
      <c r="K4049" s="1101"/>
      <c r="L4049" s="1101"/>
    </row>
    <row r="4050" spans="1:12" ht="13.5" customHeight="1">
      <c r="B4050" s="1253"/>
      <c r="C4050" s="1258"/>
      <c r="D4050" s="1093"/>
      <c r="E4050" s="1283"/>
      <c r="F4050" s="1286"/>
      <c r="G4050" s="1097"/>
      <c r="H4050" s="1106"/>
      <c r="I4050" s="1099"/>
      <c r="J4050" s="1100"/>
      <c r="K4050" s="1101"/>
      <c r="L4050" s="1101"/>
    </row>
    <row r="4051" spans="1:12" ht="23">
      <c r="A4051" s="1097" t="s">
        <v>3367</v>
      </c>
      <c r="B4051" s="1137" t="s">
        <v>2812</v>
      </c>
      <c r="C4051" s="1258"/>
      <c r="D4051" s="1093"/>
      <c r="E4051" s="1283"/>
      <c r="F4051" s="1286"/>
      <c r="G4051" s="1097"/>
      <c r="H4051" s="1106"/>
      <c r="I4051" s="1099"/>
      <c r="J4051" s="1100"/>
      <c r="K4051" s="1101"/>
      <c r="L4051" s="1101"/>
    </row>
    <row r="4052" spans="1:12" ht="13.5" customHeight="1">
      <c r="B4052" s="1137" t="s">
        <v>2813</v>
      </c>
      <c r="C4052" s="1258"/>
      <c r="D4052" s="1093"/>
      <c r="E4052" s="1283"/>
      <c r="F4052" s="1286"/>
      <c r="G4052" s="1097"/>
      <c r="H4052" s="1106"/>
      <c r="I4052" s="1099"/>
      <c r="J4052" s="1100"/>
      <c r="K4052" s="1101"/>
      <c r="L4052" s="1101"/>
    </row>
    <row r="4053" spans="1:12" ht="13.5" customHeight="1">
      <c r="B4053" s="1138" t="s">
        <v>2810</v>
      </c>
      <c r="C4053" s="1258" t="s">
        <v>5</v>
      </c>
      <c r="D4053" s="1093">
        <v>2</v>
      </c>
      <c r="E4053" s="1283"/>
      <c r="F4053" s="1101">
        <f>D4053*E4053</f>
        <v>0</v>
      </c>
      <c r="G4053" s="1097"/>
      <c r="H4053" s="1106"/>
      <c r="I4053" s="1099"/>
      <c r="J4053" s="1100"/>
      <c r="K4053" s="1101"/>
      <c r="L4053" s="1101"/>
    </row>
    <row r="4054" spans="1:12" ht="13.5" customHeight="1">
      <c r="B4054" s="1253"/>
      <c r="C4054" s="1258"/>
      <c r="D4054" s="1093"/>
      <c r="E4054" s="1283"/>
      <c r="F4054" s="1286"/>
      <c r="G4054" s="1097"/>
      <c r="H4054" s="1106"/>
      <c r="I4054" s="1099"/>
      <c r="J4054" s="1100"/>
      <c r="K4054" s="1101"/>
      <c r="L4054" s="1101"/>
    </row>
    <row r="4055" spans="1:12" ht="25.5" customHeight="1">
      <c r="A4055" s="1097" t="s">
        <v>3368</v>
      </c>
      <c r="B4055" s="1140" t="s">
        <v>2157</v>
      </c>
      <c r="C4055" s="1101"/>
      <c r="D4055" s="1101"/>
      <c r="E4055" s="1283"/>
      <c r="F4055" s="1286"/>
      <c r="G4055" s="1097"/>
      <c r="H4055" s="1106"/>
      <c r="I4055" s="1099"/>
      <c r="J4055" s="1100"/>
      <c r="K4055" s="1101"/>
      <c r="L4055" s="1101"/>
    </row>
    <row r="4056" spans="1:12" ht="13.5" customHeight="1">
      <c r="B4056" s="1138" t="s">
        <v>2144</v>
      </c>
      <c r="C4056" s="1123"/>
      <c r="D4056" s="1101"/>
      <c r="E4056" s="1283"/>
      <c r="F4056" s="1286"/>
      <c r="G4056" s="1097"/>
      <c r="H4056" s="1106"/>
      <c r="I4056" s="1099"/>
      <c r="J4056" s="1100"/>
      <c r="K4056" s="1101"/>
      <c r="L4056" s="1101"/>
    </row>
    <row r="4057" spans="1:12" ht="13.5" customHeight="1">
      <c r="B4057" s="1139" t="s">
        <v>2671</v>
      </c>
      <c r="C4057" s="1123" t="s">
        <v>5</v>
      </c>
      <c r="D4057" s="1100">
        <v>2</v>
      </c>
      <c r="E4057" s="1283"/>
      <c r="F4057" s="1101">
        <f t="shared" ref="F4057:F4058" si="230">D4057*E4057</f>
        <v>0</v>
      </c>
      <c r="G4057" s="1097"/>
      <c r="H4057" s="1106"/>
      <c r="I4057" s="1099"/>
      <c r="J4057" s="1100"/>
      <c r="K4057" s="1101"/>
      <c r="L4057" s="1101"/>
    </row>
    <row r="4058" spans="1:12" ht="13.5" customHeight="1">
      <c r="B4058" s="1139" t="s">
        <v>2147</v>
      </c>
      <c r="C4058" s="1123" t="s">
        <v>5</v>
      </c>
      <c r="D4058" s="1100">
        <v>1</v>
      </c>
      <c r="E4058" s="1283"/>
      <c r="F4058" s="1101">
        <f t="shared" si="230"/>
        <v>0</v>
      </c>
      <c r="G4058" s="1097"/>
      <c r="H4058" s="1106"/>
      <c r="I4058" s="1099"/>
      <c r="J4058" s="1100"/>
      <c r="K4058" s="1101"/>
      <c r="L4058" s="1101"/>
    </row>
    <row r="4059" spans="1:12" ht="13.5" customHeight="1">
      <c r="B4059" s="1253"/>
      <c r="C4059" s="1258"/>
      <c r="D4059" s="1093"/>
      <c r="E4059" s="1283"/>
      <c r="F4059" s="1286"/>
      <c r="G4059" s="1097"/>
      <c r="H4059" s="1106"/>
      <c r="I4059" s="1099"/>
      <c r="J4059" s="1100"/>
      <c r="K4059" s="1101"/>
      <c r="L4059" s="1101"/>
    </row>
    <row r="4060" spans="1:12" ht="14.5">
      <c r="A4060" s="1097" t="s">
        <v>3369</v>
      </c>
      <c r="B4060" s="1140" t="s">
        <v>2816</v>
      </c>
      <c r="C4060" s="1258"/>
      <c r="D4060" s="1093"/>
      <c r="E4060" s="1283"/>
      <c r="F4060" s="1286"/>
      <c r="G4060" s="1097"/>
      <c r="H4060" s="1106"/>
      <c r="I4060" s="1099"/>
      <c r="J4060" s="1100"/>
      <c r="K4060" s="1101"/>
      <c r="L4060" s="1101"/>
    </row>
    <row r="4061" spans="1:12" ht="13.5" customHeight="1">
      <c r="B4061" s="1157" t="s">
        <v>2817</v>
      </c>
      <c r="C4061" s="1258" t="s">
        <v>5</v>
      </c>
      <c r="D4061" s="1093">
        <v>2</v>
      </c>
      <c r="E4061" s="1283"/>
      <c r="F4061" s="1101">
        <f>D4061*E4061</f>
        <v>0</v>
      </c>
      <c r="G4061" s="1097"/>
      <c r="H4061" s="1106"/>
      <c r="I4061" s="1099"/>
      <c r="J4061" s="1100"/>
      <c r="K4061" s="1101"/>
      <c r="L4061" s="1101"/>
    </row>
    <row r="4062" spans="1:12" ht="13.5" customHeight="1">
      <c r="B4062" s="1253"/>
      <c r="C4062" s="1258"/>
      <c r="D4062" s="1093"/>
      <c r="E4062" s="1283"/>
      <c r="F4062" s="1286"/>
      <c r="G4062" s="1097"/>
      <c r="H4062" s="1106"/>
      <c r="I4062" s="1099"/>
      <c r="J4062" s="1100"/>
      <c r="K4062" s="1101"/>
      <c r="L4062" s="1101"/>
    </row>
    <row r="4063" spans="1:12" ht="37.5">
      <c r="A4063" s="1097" t="s">
        <v>3370</v>
      </c>
      <c r="B4063" s="1292" t="s">
        <v>2190</v>
      </c>
      <c r="C4063" s="1258"/>
      <c r="D4063" s="1093"/>
      <c r="E4063" s="1283"/>
      <c r="F4063" s="1286"/>
      <c r="G4063" s="1097"/>
      <c r="H4063" s="1106"/>
      <c r="I4063" s="1099"/>
      <c r="J4063" s="1100"/>
      <c r="K4063" s="1101"/>
      <c r="L4063" s="1101"/>
    </row>
    <row r="4064" spans="1:12" ht="13.5" customHeight="1">
      <c r="B4064" s="1138" t="s">
        <v>2191</v>
      </c>
      <c r="C4064" s="1258" t="s">
        <v>5</v>
      </c>
      <c r="D4064" s="1093">
        <v>3</v>
      </c>
      <c r="E4064" s="1283"/>
      <c r="F4064" s="1101">
        <f>D4064*E4064</f>
        <v>0</v>
      </c>
      <c r="G4064" s="1097"/>
      <c r="H4064" s="1106"/>
      <c r="I4064" s="1099"/>
      <c r="J4064" s="1100"/>
      <c r="K4064" s="1101"/>
      <c r="L4064" s="1101"/>
    </row>
    <row r="4065" spans="1:12" ht="13.5" customHeight="1">
      <c r="B4065" s="1253"/>
      <c r="C4065" s="1258"/>
      <c r="D4065" s="1093"/>
      <c r="E4065" s="1283"/>
      <c r="F4065" s="1286"/>
      <c r="G4065" s="1097"/>
      <c r="H4065" s="1106"/>
      <c r="I4065" s="1099"/>
      <c r="J4065" s="1100"/>
      <c r="K4065" s="1101"/>
      <c r="L4065" s="1101"/>
    </row>
    <row r="4066" spans="1:12" ht="23">
      <c r="A4066" s="1097" t="s">
        <v>3371</v>
      </c>
      <c r="B4066" s="1253" t="s">
        <v>2193</v>
      </c>
      <c r="C4066" s="1258"/>
      <c r="D4066" s="1093"/>
      <c r="E4066" s="1283"/>
      <c r="F4066" s="1286"/>
      <c r="G4066" s="1097"/>
      <c r="H4066" s="1106"/>
      <c r="I4066" s="1099"/>
      <c r="J4066" s="1100"/>
      <c r="K4066" s="1101"/>
      <c r="L4066" s="1101"/>
    </row>
    <row r="4067" spans="1:12" ht="13.5" customHeight="1">
      <c r="B4067" s="1138" t="s">
        <v>2820</v>
      </c>
      <c r="C4067" s="1258" t="s">
        <v>5</v>
      </c>
      <c r="D4067" s="1093">
        <v>3</v>
      </c>
      <c r="E4067" s="1283"/>
      <c r="F4067" s="1101">
        <f>D4067*E4067</f>
        <v>0</v>
      </c>
      <c r="G4067" s="1097"/>
      <c r="H4067" s="1106"/>
      <c r="I4067" s="1099"/>
      <c r="J4067" s="1100"/>
      <c r="K4067" s="1101"/>
      <c r="L4067" s="1101"/>
    </row>
    <row r="4068" spans="1:12" ht="13.5" customHeight="1">
      <c r="A4068" s="1231"/>
      <c r="B4068" s="1137"/>
      <c r="C4068" s="1260"/>
      <c r="E4068" s="1283"/>
      <c r="F4068" s="1286"/>
      <c r="G4068" s="1097"/>
      <c r="H4068" s="1106"/>
      <c r="I4068" s="1099"/>
      <c r="J4068" s="1100"/>
      <c r="K4068" s="1101"/>
      <c r="L4068" s="1101"/>
    </row>
    <row r="4069" spans="1:12" ht="172.5">
      <c r="A4069" s="1097" t="s">
        <v>3372</v>
      </c>
      <c r="B4069" s="1137" t="s">
        <v>2915</v>
      </c>
      <c r="C4069" s="1099"/>
      <c r="D4069" s="1100"/>
      <c r="E4069" s="1101"/>
      <c r="F4069" s="1101"/>
    </row>
    <row r="4070" spans="1:12">
      <c r="A4070" s="1097"/>
      <c r="B4070" s="1137" t="s">
        <v>2824</v>
      </c>
      <c r="C4070" s="1099" t="s">
        <v>1579</v>
      </c>
      <c r="D4070" s="1100">
        <v>42</v>
      </c>
      <c r="E4070" s="1101"/>
      <c r="F4070" s="1101">
        <f>D4070*E4070</f>
        <v>0</v>
      </c>
    </row>
    <row r="4071" spans="1:12" ht="13.5" customHeight="1">
      <c r="A4071" s="1097"/>
      <c r="B4071" s="1112"/>
      <c r="C4071" s="1099"/>
      <c r="D4071" s="1100"/>
      <c r="E4071" s="1101"/>
      <c r="F4071" s="1101"/>
    </row>
    <row r="4072" spans="1:12" ht="132" customHeight="1">
      <c r="A4072" s="1097" t="s">
        <v>3373</v>
      </c>
      <c r="B4072" s="1137" t="s">
        <v>2826</v>
      </c>
      <c r="C4072" s="1126"/>
      <c r="D4072" s="1100"/>
      <c r="E4072" s="1101"/>
      <c r="F4072" s="1101"/>
    </row>
    <row r="4073" spans="1:12" ht="13.5" customHeight="1">
      <c r="A4073" s="1097"/>
      <c r="B4073" s="1157" t="s">
        <v>2147</v>
      </c>
      <c r="C4073" s="1293" t="s">
        <v>1579</v>
      </c>
      <c r="D4073" s="1100">
        <v>42</v>
      </c>
      <c r="E4073" s="1101"/>
      <c r="F4073" s="1101">
        <f>D4073*E4073</f>
        <v>0</v>
      </c>
    </row>
    <row r="4074" spans="1:12" ht="13.5" customHeight="1">
      <c r="A4074" s="1097"/>
      <c r="B4074" s="1112"/>
      <c r="C4074" s="1099"/>
      <c r="D4074" s="1100"/>
      <c r="E4074" s="1101"/>
      <c r="F4074" s="1101"/>
    </row>
    <row r="4075" spans="1:12" ht="57.5">
      <c r="A4075" s="1097" t="s">
        <v>3374</v>
      </c>
      <c r="B4075" s="1137" t="s">
        <v>2188</v>
      </c>
      <c r="C4075" s="1100"/>
      <c r="D4075" s="1294"/>
      <c r="E4075" s="1101"/>
      <c r="F4075" s="1101"/>
    </row>
    <row r="4076" spans="1:12" ht="13.5" customHeight="1">
      <c r="A4076" s="1097"/>
      <c r="B4076" s="1137"/>
      <c r="C4076" s="1100" t="s">
        <v>7</v>
      </c>
      <c r="D4076" s="1294">
        <v>30</v>
      </c>
      <c r="E4076" s="1101"/>
      <c r="F4076" s="1101">
        <f>D4076*E4076</f>
        <v>0</v>
      </c>
    </row>
    <row r="4077" spans="1:12">
      <c r="A4077" s="1132"/>
      <c r="B4077" s="1104"/>
      <c r="C4077" s="1099"/>
      <c r="D4077" s="1100"/>
      <c r="E4077" s="1130"/>
      <c r="F4077" s="1101"/>
    </row>
    <row r="4078" spans="1:12" ht="34.5">
      <c r="A4078" s="1097" t="s">
        <v>3375</v>
      </c>
      <c r="B4078" s="1077" t="s">
        <v>2196</v>
      </c>
      <c r="C4078" s="1164"/>
      <c r="D4078" s="1164"/>
      <c r="E4078" s="1101"/>
      <c r="F4078" s="1101"/>
    </row>
    <row r="4079" spans="1:12">
      <c r="A4079" s="1165"/>
      <c r="B4079" s="1166"/>
      <c r="C4079" s="1088" t="s">
        <v>2155</v>
      </c>
      <c r="D4079" s="1088">
        <v>1</v>
      </c>
      <c r="E4079" s="1101"/>
      <c r="F4079" s="1101">
        <f>D4079*E4079</f>
        <v>0</v>
      </c>
    </row>
    <row r="4080" spans="1:12">
      <c r="A4080" s="1097"/>
      <c r="C4080" s="1164"/>
      <c r="D4080" s="1164"/>
      <c r="E4080" s="1101"/>
      <c r="F4080" s="1101"/>
    </row>
    <row r="4081" spans="1:12" ht="29">
      <c r="A4081" s="1097" t="s">
        <v>3376</v>
      </c>
      <c r="B4081" s="1186" t="s">
        <v>2218</v>
      </c>
      <c r="C4081" s="1187"/>
      <c r="D4081" s="1188"/>
      <c r="E4081" s="1101"/>
      <c r="F4081" s="1101"/>
      <c r="J4081" s="1140"/>
      <c r="L4081" s="1189"/>
    </row>
    <row r="4082" spans="1:12" ht="14.5">
      <c r="A4082" s="1190"/>
      <c r="B4082" s="1191"/>
      <c r="C4082" s="1187" t="s">
        <v>183</v>
      </c>
      <c r="D4082" s="1188">
        <v>1</v>
      </c>
      <c r="E4082" s="1101"/>
      <c r="F4082" s="1101">
        <f>D4082*E4082</f>
        <v>0</v>
      </c>
      <c r="J4082" s="1140"/>
      <c r="L4082" s="1189"/>
    </row>
    <row r="4083" spans="1:12" ht="14.5">
      <c r="A4083" s="1190"/>
      <c r="B4083" s="1191"/>
      <c r="C4083" s="1187"/>
      <c r="D4083" s="1188"/>
      <c r="E4083" s="1101"/>
      <c r="F4083" s="1101"/>
      <c r="J4083" s="1140"/>
      <c r="L4083" s="1189"/>
    </row>
    <row r="4084" spans="1:12" ht="14.5">
      <c r="A4084" s="1190"/>
      <c r="B4084" s="1191"/>
      <c r="C4084" s="1187"/>
      <c r="D4084" s="1188"/>
      <c r="E4084" s="1101"/>
      <c r="F4084" s="1101"/>
      <c r="J4084" s="1140"/>
      <c r="L4084" s="1189"/>
    </row>
    <row r="4085" spans="1:12" ht="46">
      <c r="A4085" s="1097" t="s">
        <v>3377</v>
      </c>
      <c r="B4085" s="1077" t="s">
        <v>2223</v>
      </c>
      <c r="D4085" s="1130"/>
      <c r="E4085" s="1101"/>
      <c r="F4085" s="1101"/>
      <c r="J4085" s="1192"/>
      <c r="L4085" s="1193"/>
    </row>
    <row r="4086" spans="1:12">
      <c r="A4086" s="1077"/>
      <c r="B4086" s="1194"/>
      <c r="C4086" s="1088" t="s">
        <v>2155</v>
      </c>
      <c r="D4086" s="1088">
        <v>1</v>
      </c>
      <c r="E4086" s="1101"/>
      <c r="F4086" s="1101">
        <f>D4086*E4086</f>
        <v>0</v>
      </c>
      <c r="J4086" s="1192"/>
      <c r="L4086" s="1193"/>
    </row>
    <row r="4087" spans="1:12" ht="12.5">
      <c r="A4087" s="1195"/>
      <c r="B4087" s="1196"/>
      <c r="C4087" s="1185"/>
      <c r="D4087" s="1185"/>
      <c r="E4087" s="1101"/>
      <c r="F4087" s="1101"/>
      <c r="J4087" s="1197"/>
      <c r="L4087" s="1193"/>
    </row>
    <row r="4088" spans="1:12" ht="70.5" customHeight="1">
      <c r="A4088" s="1097" t="s">
        <v>3378</v>
      </c>
      <c r="B4088" s="1077" t="s">
        <v>2225</v>
      </c>
      <c r="C4088" s="1198"/>
      <c r="D4088" s="1198"/>
      <c r="E4088" s="1101"/>
      <c r="F4088" s="1101"/>
      <c r="J4088" s="1197"/>
      <c r="L4088" s="1193"/>
    </row>
    <row r="4089" spans="1:12">
      <c r="A4089" s="1077"/>
      <c r="B4089" s="1194"/>
      <c r="C4089" s="1088" t="s">
        <v>2155</v>
      </c>
      <c r="D4089" s="1088">
        <v>1</v>
      </c>
      <c r="E4089" s="1101"/>
      <c r="F4089" s="1101">
        <f>D4089*E4089</f>
        <v>0</v>
      </c>
      <c r="J4089" s="1192"/>
      <c r="L4089" s="1193"/>
    </row>
    <row r="4090" spans="1:12" ht="13.5" customHeight="1">
      <c r="A4090" s="1132"/>
      <c r="B4090" s="1295"/>
      <c r="C4090" s="1099"/>
      <c r="D4090" s="1100"/>
      <c r="E4090" s="1101"/>
      <c r="F4090" s="1101"/>
    </row>
    <row r="4091" spans="1:12" ht="13.5" customHeight="1">
      <c r="A4091" s="1287" t="s">
        <v>3360</v>
      </c>
      <c r="B4091" s="1200" t="s">
        <v>2832</v>
      </c>
      <c r="C4091" s="1296"/>
      <c r="D4091" s="1297"/>
      <c r="E4091" s="1202"/>
      <c r="F4091" s="1203">
        <f>SUM(F4013:F4090)</f>
        <v>0</v>
      </c>
    </row>
    <row r="4092" spans="1:12" ht="13.5" customHeight="1">
      <c r="A4092" s="1132"/>
      <c r="B4092" s="1295"/>
      <c r="C4092" s="1099"/>
      <c r="D4092" s="1100"/>
      <c r="E4092" s="1101"/>
      <c r="F4092" s="1101"/>
    </row>
    <row r="4093" spans="1:12" ht="13.5" customHeight="1" thickBot="1">
      <c r="A4093" s="1132"/>
      <c r="B4093" s="1295"/>
      <c r="C4093" s="1099"/>
      <c r="D4093" s="1100"/>
      <c r="E4093" s="1101"/>
      <c r="F4093" s="1101"/>
    </row>
    <row r="4094" spans="1:12" ht="23.5" thickBot="1">
      <c r="A4094" s="1298" t="s">
        <v>1417</v>
      </c>
      <c r="B4094" s="1239" t="s">
        <v>3379</v>
      </c>
      <c r="C4094" s="1240"/>
      <c r="D4094" s="1240"/>
      <c r="E4094" s="1241"/>
      <c r="F4094" s="1365">
        <f>F3938+F4008+F4091</f>
        <v>0</v>
      </c>
    </row>
    <row r="4095" spans="1:12">
      <c r="A4095" s="1151"/>
      <c r="B4095" s="1219"/>
      <c r="C4095" s="1172"/>
      <c r="D4095" s="1221"/>
      <c r="E4095" s="1101"/>
      <c r="F4095" s="1101"/>
      <c r="J4095" s="1197"/>
      <c r="L4095" s="1193"/>
    </row>
    <row r="4096" spans="1:12">
      <c r="A4096" s="1151"/>
      <c r="B4096" s="1219"/>
      <c r="C4096" s="1172"/>
      <c r="D4096" s="1221"/>
      <c r="E4096" s="1101"/>
      <c r="F4096" s="1101"/>
      <c r="J4096" s="1197"/>
      <c r="L4096" s="1193"/>
    </row>
    <row r="4097" spans="1:6">
      <c r="A4097" s="1089" t="s">
        <v>1419</v>
      </c>
      <c r="B4097" s="1081" t="s">
        <v>3380</v>
      </c>
      <c r="C4097" s="1082"/>
      <c r="D4097" s="1082"/>
      <c r="E4097" s="1088"/>
      <c r="F4097" s="1088"/>
    </row>
    <row r="4098" spans="1:6">
      <c r="A4098" s="1080"/>
      <c r="B4098" s="1081"/>
      <c r="C4098" s="1082"/>
      <c r="D4098" s="1082"/>
      <c r="E4098" s="1088"/>
      <c r="F4098" s="1088"/>
    </row>
    <row r="4099" spans="1:6" ht="12.5">
      <c r="A4099" s="1090" t="s">
        <v>3381</v>
      </c>
      <c r="B4099" s="1091" t="s">
        <v>2656</v>
      </c>
      <c r="C4099" s="1092"/>
      <c r="D4099" s="1093"/>
      <c r="E4099" s="1094"/>
      <c r="F4099" s="1095"/>
    </row>
    <row r="4100" spans="1:6" ht="14.5">
      <c r="A4100" s="1090"/>
      <c r="B4100" s="1096"/>
      <c r="C4100" s="1092"/>
      <c r="D4100" s="1093"/>
      <c r="E4100" s="1094"/>
      <c r="F4100" s="1095"/>
    </row>
    <row r="4101" spans="1:6" ht="46">
      <c r="A4101" s="1097" t="s">
        <v>3382</v>
      </c>
      <c r="B4101" s="1259" t="s">
        <v>2658</v>
      </c>
      <c r="C4101" s="1260"/>
      <c r="E4101" s="1261"/>
      <c r="F4101" s="1262"/>
    </row>
    <row r="4102" spans="1:6" ht="15.5">
      <c r="A4102" s="1097"/>
      <c r="B4102" s="1259" t="s">
        <v>2659</v>
      </c>
      <c r="C4102" s="1260"/>
      <c r="E4102" s="1261"/>
      <c r="F4102" s="1262"/>
    </row>
    <row r="4103" spans="1:6" ht="15.5">
      <c r="A4103" s="1097"/>
      <c r="B4103" s="1259" t="s">
        <v>2660</v>
      </c>
      <c r="C4103" s="1260"/>
      <c r="E4103" s="1261"/>
      <c r="F4103" s="1262"/>
    </row>
    <row r="4104" spans="1:6" ht="14.5">
      <c r="A4104" s="1097"/>
      <c r="B4104" s="1263"/>
      <c r="C4104" s="1264" t="s">
        <v>183</v>
      </c>
      <c r="D4104" s="1088">
        <v>1</v>
      </c>
      <c r="E4104" s="1261"/>
      <c r="F4104" s="1101">
        <f>D4104*E4104</f>
        <v>0</v>
      </c>
    </row>
    <row r="4105" spans="1:6" ht="13.5" customHeight="1">
      <c r="A4105" s="1097"/>
      <c r="B4105" s="1103"/>
      <c r="C4105" s="1099"/>
      <c r="D4105" s="1100"/>
      <c r="E4105" s="1101"/>
      <c r="F4105" s="1102"/>
    </row>
    <row r="4106" spans="1:6" ht="13.5" customHeight="1">
      <c r="A4106" s="1097" t="s">
        <v>3383</v>
      </c>
      <c r="B4106" s="1259" t="s">
        <v>2662</v>
      </c>
      <c r="C4106" s="1264" t="s">
        <v>183</v>
      </c>
      <c r="D4106" s="1088">
        <v>1</v>
      </c>
      <c r="E4106" s="1261"/>
      <c r="F4106" s="1101">
        <f>D4106*E4106</f>
        <v>0</v>
      </c>
    </row>
    <row r="4107" spans="1:6" ht="13.5" customHeight="1">
      <c r="A4107" s="1097"/>
      <c r="B4107" s="1265"/>
      <c r="C4107" s="1266"/>
      <c r="E4107" s="1261"/>
      <c r="F4107" s="1267"/>
    </row>
    <row r="4108" spans="1:6" s="1262" customFormat="1" ht="29">
      <c r="A4108" s="1097" t="s">
        <v>3384</v>
      </c>
      <c r="B4108" s="1309" t="s">
        <v>2664</v>
      </c>
      <c r="C4108" s="1266"/>
      <c r="D4108" s="1088"/>
      <c r="E4108" s="1261"/>
      <c r="F4108" s="1267"/>
    </row>
    <row r="4109" spans="1:6" s="1262" customFormat="1" ht="14.5">
      <c r="A4109" s="1097"/>
      <c r="B4109" s="1265" t="s">
        <v>2665</v>
      </c>
      <c r="C4109" s="1266" t="s">
        <v>5</v>
      </c>
      <c r="D4109" s="1088">
        <v>1</v>
      </c>
      <c r="E4109" s="1261"/>
      <c r="F4109" s="1101">
        <f>D4109*E4109</f>
        <v>0</v>
      </c>
    </row>
    <row r="4110" spans="1:6" ht="13.5" customHeight="1">
      <c r="A4110" s="1097"/>
      <c r="B4110" s="1104"/>
      <c r="C4110" s="1099"/>
      <c r="D4110" s="1100"/>
      <c r="E4110" s="1101"/>
      <c r="F4110" s="1102"/>
    </row>
    <row r="4111" spans="1:6" s="1262" customFormat="1" ht="14.5">
      <c r="A4111" s="1097" t="s">
        <v>3385</v>
      </c>
      <c r="B4111" s="1268" t="s">
        <v>2667</v>
      </c>
      <c r="C4111" s="1266"/>
      <c r="D4111" s="1088"/>
      <c r="E4111" s="1261"/>
      <c r="F4111" s="1267"/>
    </row>
    <row r="4112" spans="1:6" s="1262" customFormat="1" ht="14.5">
      <c r="A4112" s="1097"/>
      <c r="B4112" s="1265" t="s">
        <v>2668</v>
      </c>
      <c r="C4112" s="1266" t="s">
        <v>1579</v>
      </c>
      <c r="D4112" s="1088">
        <v>18</v>
      </c>
      <c r="E4112" s="1261"/>
      <c r="F4112" s="1101">
        <f>D4112*E4112</f>
        <v>0</v>
      </c>
    </row>
    <row r="4113" spans="1:6" ht="12.5">
      <c r="A4113" s="1097"/>
      <c r="B4113" s="1104"/>
      <c r="C4113" s="1099"/>
      <c r="D4113" s="1100"/>
      <c r="E4113" s="1101"/>
      <c r="F4113" s="1102"/>
    </row>
    <row r="4114" spans="1:6" s="1262" customFormat="1" ht="29">
      <c r="A4114" s="1097" t="s">
        <v>3386</v>
      </c>
      <c r="B4114" s="1269" t="s">
        <v>2670</v>
      </c>
      <c r="C4114" s="1264"/>
      <c r="D4114" s="1088"/>
      <c r="E4114" s="1261"/>
      <c r="F4114" s="1267"/>
    </row>
    <row r="4115" spans="1:6" s="1262" customFormat="1" ht="14.5">
      <c r="A4115" s="1097"/>
      <c r="B4115" s="1186" t="s">
        <v>2671</v>
      </c>
      <c r="C4115" s="1266" t="s">
        <v>5</v>
      </c>
      <c r="D4115" s="1088">
        <v>6</v>
      </c>
      <c r="E4115" s="1261"/>
      <c r="F4115" s="1101">
        <f>D4115*E4115</f>
        <v>0</v>
      </c>
    </row>
    <row r="4116" spans="1:6" s="1262" customFormat="1" ht="14.5">
      <c r="A4116" s="1097"/>
      <c r="B4116" s="1269"/>
      <c r="C4116" s="1270"/>
      <c r="D4116" s="1088"/>
      <c r="E4116" s="1261"/>
      <c r="F4116" s="1267"/>
    </row>
    <row r="4117" spans="1:6" s="1262" customFormat="1" ht="23">
      <c r="A4117" s="1097" t="s">
        <v>3387</v>
      </c>
      <c r="B4117" s="1269" t="s">
        <v>2673</v>
      </c>
      <c r="C4117" s="1270" t="s">
        <v>7</v>
      </c>
      <c r="D4117" s="1088">
        <v>30</v>
      </c>
      <c r="E4117" s="1261"/>
      <c r="F4117" s="1101">
        <f>D4117*E4117</f>
        <v>0</v>
      </c>
    </row>
    <row r="4118" spans="1:6" s="1262" customFormat="1" ht="14.5">
      <c r="A4118" s="1097"/>
      <c r="B4118" s="1269"/>
      <c r="C4118" s="1271"/>
      <c r="D4118" s="1088"/>
      <c r="E4118" s="1261"/>
      <c r="F4118" s="1267"/>
    </row>
    <row r="4119" spans="1:6" s="1262" customFormat="1" ht="34.5">
      <c r="A4119" s="1097" t="s">
        <v>3388</v>
      </c>
      <c r="B4119" s="1269" t="s">
        <v>2675</v>
      </c>
      <c r="C4119" s="1187" t="s">
        <v>183</v>
      </c>
      <c r="D4119" s="1088">
        <v>1</v>
      </c>
      <c r="E4119" s="1261"/>
      <c r="F4119" s="1101">
        <f>D4119*E4119</f>
        <v>0</v>
      </c>
    </row>
    <row r="4120" spans="1:6" s="1262" customFormat="1" ht="14.5">
      <c r="A4120" s="1097"/>
      <c r="B4120" s="1269"/>
      <c r="C4120" s="1270"/>
      <c r="D4120" s="1088"/>
      <c r="E4120" s="1261"/>
      <c r="F4120" s="1267"/>
    </row>
    <row r="4121" spans="1:6" s="1262" customFormat="1" ht="57.5">
      <c r="A4121" s="1097" t="s">
        <v>3389</v>
      </c>
      <c r="B4121" s="1269" t="s">
        <v>2677</v>
      </c>
      <c r="C4121" s="1187" t="s">
        <v>183</v>
      </c>
      <c r="D4121" s="1088">
        <v>1</v>
      </c>
      <c r="E4121" s="1261"/>
      <c r="F4121" s="1101">
        <f>D4121*E4121</f>
        <v>0</v>
      </c>
    </row>
    <row r="4122" spans="1:6" s="1262" customFormat="1" ht="14.5">
      <c r="A4122" s="1097"/>
      <c r="B4122" s="1269"/>
      <c r="C4122" s="1270"/>
      <c r="D4122" s="1088"/>
      <c r="E4122" s="1261"/>
      <c r="F4122" s="1267"/>
    </row>
    <row r="4123" spans="1:6" s="1262" customFormat="1" ht="34.5">
      <c r="A4123" s="1097" t="s">
        <v>3390</v>
      </c>
      <c r="B4123" s="1269" t="s">
        <v>2679</v>
      </c>
      <c r="C4123" s="1187" t="s">
        <v>183</v>
      </c>
      <c r="D4123" s="1088">
        <v>1</v>
      </c>
      <c r="E4123" s="1261"/>
      <c r="F4123" s="1101">
        <f>D4123*E4123</f>
        <v>0</v>
      </c>
    </row>
    <row r="4124" spans="1:6" s="1262" customFormat="1" ht="14.5">
      <c r="A4124" s="1097"/>
      <c r="B4124" s="1269"/>
      <c r="C4124" s="1270"/>
      <c r="D4124" s="1088"/>
      <c r="E4124" s="1261"/>
      <c r="F4124" s="1267"/>
    </row>
    <row r="4125" spans="1:6" s="1262" customFormat="1" ht="46">
      <c r="A4125" s="1097" t="s">
        <v>3391</v>
      </c>
      <c r="B4125" s="1269" t="s">
        <v>2681</v>
      </c>
      <c r="C4125" s="1270"/>
      <c r="D4125" s="1088"/>
      <c r="E4125" s="1261"/>
      <c r="F4125" s="1267"/>
    </row>
    <row r="4126" spans="1:6" s="1262" customFormat="1" ht="14.5">
      <c r="A4126" s="1097"/>
      <c r="B4126" s="1272" t="s">
        <v>2682</v>
      </c>
      <c r="C4126" s="1270" t="s">
        <v>2174</v>
      </c>
      <c r="D4126" s="1088">
        <v>1.5</v>
      </c>
      <c r="E4126" s="1261"/>
      <c r="F4126" s="1101">
        <f t="shared" ref="F4126:F4127" si="231">D4126*E4126</f>
        <v>0</v>
      </c>
    </row>
    <row r="4127" spans="1:6" s="1262" customFormat="1" ht="14.5">
      <c r="A4127" s="1097"/>
      <c r="B4127" s="1272" t="s">
        <v>2683</v>
      </c>
      <c r="C4127" s="1270" t="s">
        <v>2174</v>
      </c>
      <c r="D4127" s="1088">
        <v>1</v>
      </c>
      <c r="E4127" s="1261"/>
      <c r="F4127" s="1101">
        <f t="shared" si="231"/>
        <v>0</v>
      </c>
    </row>
    <row r="4128" spans="1:6" s="1262" customFormat="1" ht="14.5">
      <c r="A4128" s="1097"/>
      <c r="B4128" s="1273"/>
      <c r="C4128" s="1264"/>
      <c r="D4128" s="1088"/>
      <c r="E4128" s="1261"/>
      <c r="F4128" s="1267"/>
    </row>
    <row r="4129" spans="1:6" s="1262" customFormat="1" ht="23">
      <c r="A4129" s="1097" t="s">
        <v>3392</v>
      </c>
      <c r="B4129" s="1269" t="s">
        <v>2685</v>
      </c>
      <c r="C4129" s="1187" t="s">
        <v>183</v>
      </c>
      <c r="D4129" s="1088">
        <v>1</v>
      </c>
      <c r="E4129" s="1261"/>
      <c r="F4129" s="1101">
        <f>D4129*E4129</f>
        <v>0</v>
      </c>
    </row>
    <row r="4130" spans="1:6" s="1262" customFormat="1" ht="14.5">
      <c r="A4130" s="1097"/>
      <c r="B4130" s="1269"/>
      <c r="C4130" s="1271"/>
      <c r="D4130" s="1088"/>
      <c r="E4130" s="1261"/>
      <c r="F4130" s="1267"/>
    </row>
    <row r="4131" spans="1:6" s="1262" customFormat="1" ht="23">
      <c r="A4131" s="1097" t="s">
        <v>3393</v>
      </c>
      <c r="B4131" s="1269" t="s">
        <v>2687</v>
      </c>
      <c r="C4131" s="1187" t="s">
        <v>183</v>
      </c>
      <c r="D4131" s="1088">
        <v>1</v>
      </c>
      <c r="E4131" s="1261"/>
      <c r="F4131" s="1101">
        <f>D4131*E4131</f>
        <v>0</v>
      </c>
    </row>
    <row r="4132" spans="1:6" s="1262" customFormat="1" ht="14.5">
      <c r="A4132" s="1097"/>
      <c r="B4132" s="1273"/>
      <c r="C4132" s="1264"/>
      <c r="D4132" s="1088"/>
      <c r="E4132" s="1261"/>
      <c r="F4132" s="1267"/>
    </row>
    <row r="4133" spans="1:6" s="1262" customFormat="1" ht="46">
      <c r="A4133" s="1097" t="s">
        <v>3337</v>
      </c>
      <c r="B4133" s="1269" t="s">
        <v>2689</v>
      </c>
      <c r="C4133" s="1187" t="s">
        <v>183</v>
      </c>
      <c r="D4133" s="1088">
        <v>1</v>
      </c>
      <c r="E4133" s="1261"/>
      <c r="F4133" s="1101">
        <f>D4133*E4133</f>
        <v>0</v>
      </c>
    </row>
    <row r="4134" spans="1:6" ht="13.5" customHeight="1">
      <c r="A4134" s="1097"/>
      <c r="B4134" s="1104"/>
      <c r="C4134" s="1099"/>
      <c r="D4134" s="1100"/>
      <c r="E4134" s="1101"/>
      <c r="F4134" s="1102"/>
    </row>
    <row r="4135" spans="1:6" s="1279" customFormat="1" ht="18" customHeight="1">
      <c r="A4135" s="1274" t="s">
        <v>3381</v>
      </c>
      <c r="B4135" s="1275" t="s">
        <v>2690</v>
      </c>
      <c r="C4135" s="1276"/>
      <c r="D4135" s="1276"/>
      <c r="E4135" s="1277"/>
      <c r="F4135" s="1278">
        <f>SUM(F4099:F4134)</f>
        <v>0</v>
      </c>
    </row>
    <row r="4136" spans="1:6" ht="13.5" customHeight="1">
      <c r="A4136" s="1097"/>
      <c r="B4136" s="1104"/>
      <c r="C4136" s="1099"/>
      <c r="D4136" s="1100"/>
      <c r="E4136" s="1101"/>
      <c r="F4136" s="1102"/>
    </row>
    <row r="4137" spans="1:6" ht="12.5">
      <c r="A4137" s="1090" t="s">
        <v>3394</v>
      </c>
      <c r="B4137" s="1091" t="s">
        <v>2692</v>
      </c>
      <c r="C4137" s="1092"/>
      <c r="D4137" s="1093"/>
      <c r="E4137" s="1094"/>
      <c r="F4137" s="1095"/>
    </row>
    <row r="4138" spans="1:6" ht="13.5" customHeight="1">
      <c r="A4138" s="1097"/>
      <c r="B4138" s="1104"/>
      <c r="C4138" s="1099"/>
      <c r="D4138" s="1100"/>
      <c r="E4138" s="1101"/>
      <c r="F4138" s="1102"/>
    </row>
    <row r="4139" spans="1:6" ht="13.5" customHeight="1">
      <c r="A4139" s="1097" t="s">
        <v>3395</v>
      </c>
      <c r="B4139" s="1280" t="s">
        <v>2853</v>
      </c>
      <c r="C4139" s="1260"/>
      <c r="E4139" s="1101"/>
      <c r="F4139" s="1102"/>
    </row>
    <row r="4140" spans="1:6" ht="13.5" customHeight="1">
      <c r="A4140" s="1097"/>
      <c r="B4140" s="1280" t="s">
        <v>2854</v>
      </c>
      <c r="C4140" s="1260"/>
      <c r="E4140" s="1101"/>
      <c r="F4140" s="1102"/>
    </row>
    <row r="4141" spans="1:6" ht="13.5" customHeight="1">
      <c r="A4141" s="1097"/>
      <c r="B4141" s="1280" t="s">
        <v>2855</v>
      </c>
      <c r="C4141" s="1260"/>
      <c r="E4141" s="1101"/>
      <c r="F4141" s="1102"/>
    </row>
    <row r="4142" spans="1:6" ht="13.5" customHeight="1">
      <c r="A4142" s="1097"/>
      <c r="B4142" s="1280" t="s">
        <v>2856</v>
      </c>
      <c r="C4142" s="1260"/>
      <c r="E4142" s="1101"/>
      <c r="F4142" s="1102"/>
    </row>
    <row r="4143" spans="1:6" ht="13.5" customHeight="1">
      <c r="A4143" s="1097"/>
      <c r="B4143" s="1280" t="s">
        <v>2857</v>
      </c>
      <c r="C4143" s="1260"/>
      <c r="E4143" s="1101"/>
      <c r="F4143" s="1102"/>
    </row>
    <row r="4144" spans="1:6" ht="13.5" customHeight="1">
      <c r="A4144" s="1097"/>
      <c r="B4144" s="1280" t="s">
        <v>2858</v>
      </c>
      <c r="C4144" s="1260"/>
      <c r="E4144" s="1101"/>
      <c r="F4144" s="1102"/>
    </row>
    <row r="4145" spans="1:6" ht="13.5" customHeight="1">
      <c r="A4145" s="1097"/>
      <c r="B4145" s="1280" t="s">
        <v>2859</v>
      </c>
      <c r="C4145" s="1260"/>
      <c r="E4145" s="1101"/>
      <c r="F4145" s="1102"/>
    </row>
    <row r="4146" spans="1:6" ht="13.5" customHeight="1">
      <c r="A4146" s="1097"/>
      <c r="B4146" s="1280" t="s">
        <v>2860</v>
      </c>
      <c r="C4146" s="1260"/>
      <c r="E4146" s="1101"/>
      <c r="F4146" s="1102"/>
    </row>
    <row r="4147" spans="1:6" ht="13.5" customHeight="1">
      <c r="A4147" s="1097"/>
      <c r="B4147" s="1280" t="s">
        <v>2861</v>
      </c>
      <c r="C4147" s="1260"/>
      <c r="E4147" s="1101"/>
      <c r="F4147" s="1102"/>
    </row>
    <row r="4148" spans="1:6" ht="13.5" customHeight="1">
      <c r="A4148" s="1097"/>
      <c r="B4148" s="1280" t="s">
        <v>2862</v>
      </c>
      <c r="C4148" s="1260"/>
      <c r="E4148" s="1101"/>
      <c r="F4148" s="1102"/>
    </row>
    <row r="4149" spans="1:6" ht="13.5" customHeight="1">
      <c r="A4149" s="1097"/>
      <c r="B4149" s="1280" t="s">
        <v>2863</v>
      </c>
      <c r="C4149" s="1260"/>
      <c r="E4149" s="1101"/>
      <c r="F4149" s="1102"/>
    </row>
    <row r="4150" spans="1:6" ht="13.5" customHeight="1">
      <c r="A4150" s="1097"/>
      <c r="B4150" s="1280" t="s">
        <v>2864</v>
      </c>
      <c r="C4150" s="1260"/>
      <c r="E4150" s="1101"/>
      <c r="F4150" s="1102"/>
    </row>
    <row r="4151" spans="1:6" ht="57.5">
      <c r="A4151" s="1097"/>
      <c r="B4151" s="1280" t="s">
        <v>2753</v>
      </c>
      <c r="C4151" s="1260"/>
      <c r="E4151" s="1101"/>
      <c r="F4151" s="1102"/>
    </row>
    <row r="4152" spans="1:6" ht="13.5" customHeight="1">
      <c r="A4152" s="1097"/>
      <c r="B4152" s="1299" t="s">
        <v>2865</v>
      </c>
      <c r="C4152" s="1260"/>
      <c r="E4152" s="1101"/>
      <c r="F4152" s="1102"/>
    </row>
    <row r="4153" spans="1:6" ht="13.5" customHeight="1">
      <c r="A4153" s="1097"/>
      <c r="B4153" s="1280" t="s">
        <v>2866</v>
      </c>
      <c r="C4153" s="1260"/>
      <c r="E4153" s="1101"/>
      <c r="F4153" s="1102"/>
    </row>
    <row r="4154" spans="1:6" ht="13.5" customHeight="1">
      <c r="A4154" s="1097"/>
      <c r="B4154" s="1280" t="s">
        <v>2867</v>
      </c>
      <c r="C4154" s="1260"/>
      <c r="E4154" s="1101"/>
      <c r="F4154" s="1102"/>
    </row>
    <row r="4155" spans="1:6" ht="13.5" customHeight="1">
      <c r="A4155" s="1097"/>
      <c r="B4155" s="1280" t="s">
        <v>3396</v>
      </c>
      <c r="C4155" s="1260"/>
      <c r="E4155" s="1101"/>
      <c r="F4155" s="1102"/>
    </row>
    <row r="4156" spans="1:6" ht="13.5" customHeight="1">
      <c r="A4156" s="1097"/>
      <c r="B4156" s="1280" t="s">
        <v>3397</v>
      </c>
      <c r="C4156" s="1260"/>
      <c r="E4156" s="1101"/>
      <c r="F4156" s="1102"/>
    </row>
    <row r="4157" spans="1:6" ht="13.5" customHeight="1">
      <c r="A4157" s="1097"/>
      <c r="B4157" s="1280" t="s">
        <v>3398</v>
      </c>
      <c r="C4157" s="1260"/>
      <c r="E4157" s="1101"/>
      <c r="F4157" s="1102"/>
    </row>
    <row r="4158" spans="1:6" ht="13.5" customHeight="1">
      <c r="A4158" s="1097"/>
      <c r="B4158" s="1280" t="s">
        <v>2871</v>
      </c>
      <c r="C4158" s="1260"/>
      <c r="E4158" s="1101"/>
      <c r="F4158" s="1102"/>
    </row>
    <row r="4159" spans="1:6" ht="13.5" customHeight="1">
      <c r="A4159" s="1097"/>
      <c r="B4159" s="1280" t="s">
        <v>2872</v>
      </c>
      <c r="C4159" s="1260"/>
      <c r="E4159" s="1101"/>
      <c r="F4159" s="1102"/>
    </row>
    <row r="4160" spans="1:6" ht="13.5" customHeight="1">
      <c r="A4160" s="1097"/>
      <c r="B4160" s="1280" t="s">
        <v>3399</v>
      </c>
      <c r="C4160" s="1260"/>
      <c r="E4160" s="1101"/>
      <c r="F4160" s="1102"/>
    </row>
    <row r="4161" spans="1:12" ht="13.5" customHeight="1">
      <c r="A4161" s="1097"/>
      <c r="B4161" s="1280" t="s">
        <v>2874</v>
      </c>
      <c r="C4161" s="1260"/>
      <c r="E4161" s="1101"/>
      <c r="F4161" s="1102"/>
    </row>
    <row r="4162" spans="1:12" ht="13.5" customHeight="1">
      <c r="A4162" s="1097"/>
      <c r="B4162" s="1280" t="s">
        <v>2875</v>
      </c>
      <c r="C4162" s="1260"/>
      <c r="E4162" s="1101"/>
      <c r="F4162" s="1102"/>
    </row>
    <row r="4163" spans="1:12" ht="13.5" customHeight="1">
      <c r="A4163" s="1097"/>
      <c r="B4163" s="1280" t="s">
        <v>2876</v>
      </c>
      <c r="C4163" s="1260"/>
      <c r="E4163" s="1101"/>
      <c r="F4163" s="1102"/>
    </row>
    <row r="4164" spans="1:12" ht="13.5" customHeight="1">
      <c r="A4164" s="1097"/>
      <c r="B4164" s="1280" t="s">
        <v>2877</v>
      </c>
      <c r="C4164" s="1260"/>
      <c r="E4164" s="1101"/>
      <c r="F4164" s="1102"/>
    </row>
    <row r="4165" spans="1:12" ht="13.5" customHeight="1">
      <c r="A4165" s="1097"/>
      <c r="B4165" s="1300" t="s">
        <v>3400</v>
      </c>
      <c r="C4165" s="1260" t="s">
        <v>183</v>
      </c>
      <c r="D4165" s="1088">
        <v>1</v>
      </c>
      <c r="E4165" s="1101"/>
      <c r="F4165" s="1101">
        <f>D4165*E4165</f>
        <v>0</v>
      </c>
    </row>
    <row r="4166" spans="1:12" ht="13.5" customHeight="1">
      <c r="A4166" s="1097"/>
      <c r="B4166" s="1104"/>
      <c r="C4166" s="1099"/>
      <c r="D4166" s="1100"/>
      <c r="E4166" s="1101"/>
      <c r="F4166" s="1102"/>
    </row>
    <row r="4167" spans="1:12" ht="13.5" customHeight="1">
      <c r="A4167" s="1231" t="s">
        <v>3401</v>
      </c>
      <c r="B4167" s="1301" t="s">
        <v>2756</v>
      </c>
      <c r="C4167" s="1260" t="s">
        <v>5</v>
      </c>
      <c r="D4167" s="1088">
        <v>1</v>
      </c>
      <c r="E4167" s="1283"/>
      <c r="F4167" s="1101">
        <f>D4167*E4167</f>
        <v>0</v>
      </c>
      <c r="G4167" s="1097"/>
      <c r="H4167" s="1103"/>
      <c r="I4167" s="1099"/>
      <c r="J4167" s="1100"/>
      <c r="K4167" s="1101"/>
      <c r="L4167" s="1101"/>
    </row>
    <row r="4168" spans="1:12" ht="13.5" customHeight="1">
      <c r="A4168" s="1231"/>
      <c r="B4168" s="1246"/>
      <c r="C4168" s="1260"/>
      <c r="E4168" s="1283"/>
      <c r="F4168" s="1284"/>
      <c r="G4168" s="1097"/>
      <c r="H4168" s="1105"/>
      <c r="I4168" s="1099"/>
      <c r="J4168" s="1100"/>
      <c r="K4168" s="1101"/>
      <c r="L4168" s="1101"/>
    </row>
    <row r="4169" spans="1:12" ht="27.75" customHeight="1">
      <c r="A4169" s="1231" t="s">
        <v>3402</v>
      </c>
      <c r="B4169" s="1137" t="s">
        <v>2758</v>
      </c>
      <c r="C4169" s="1260"/>
      <c r="E4169" s="1283"/>
      <c r="F4169" s="1284"/>
      <c r="G4169" s="1097"/>
      <c r="H4169" s="1106"/>
      <c r="I4169" s="1099"/>
      <c r="J4169" s="1100"/>
      <c r="K4169" s="1101"/>
      <c r="L4169" s="1101"/>
    </row>
    <row r="4170" spans="1:12" ht="13.5" customHeight="1">
      <c r="A4170" s="1231"/>
      <c r="B4170" s="1137" t="s">
        <v>2881</v>
      </c>
      <c r="C4170" s="1260" t="s">
        <v>1579</v>
      </c>
      <c r="E4170" s="1283"/>
      <c r="F4170" s="1101">
        <f>D4170*E4170</f>
        <v>0</v>
      </c>
      <c r="G4170" s="1097"/>
      <c r="H4170" s="1106"/>
      <c r="I4170" s="1099"/>
      <c r="J4170" s="1100"/>
      <c r="K4170" s="1101"/>
      <c r="L4170" s="1101"/>
    </row>
    <row r="4171" spans="1:12" ht="13.5" customHeight="1">
      <c r="A4171" s="1231"/>
      <c r="B4171" s="1137"/>
      <c r="C4171" s="1260"/>
      <c r="E4171" s="1283"/>
      <c r="F4171" s="1284"/>
      <c r="G4171" s="1097"/>
      <c r="H4171" s="1106"/>
      <c r="I4171" s="1099"/>
      <c r="J4171" s="1100"/>
      <c r="K4171" s="1101"/>
      <c r="L4171" s="1101"/>
    </row>
    <row r="4172" spans="1:12" ht="25.5" customHeight="1">
      <c r="A4172" s="1231" t="s">
        <v>3403</v>
      </c>
      <c r="B4172" s="1137" t="s">
        <v>2761</v>
      </c>
      <c r="C4172" s="1260" t="s">
        <v>5</v>
      </c>
      <c r="D4172" s="1088">
        <v>1</v>
      </c>
      <c r="E4172" s="1283"/>
      <c r="F4172" s="1101">
        <f>D4172*E4172</f>
        <v>0</v>
      </c>
      <c r="G4172" s="1097"/>
      <c r="H4172" s="1106"/>
      <c r="I4172" s="1099"/>
      <c r="J4172" s="1100"/>
      <c r="K4172" s="1101"/>
      <c r="L4172" s="1101"/>
    </row>
    <row r="4173" spans="1:12" ht="13.5" customHeight="1">
      <c r="A4173" s="1231"/>
      <c r="B4173" s="1137"/>
      <c r="C4173" s="1260"/>
      <c r="E4173" s="1283"/>
      <c r="F4173" s="1284"/>
      <c r="G4173" s="1097"/>
      <c r="H4173" s="1106"/>
      <c r="I4173" s="1099"/>
      <c r="J4173" s="1100"/>
      <c r="K4173" s="1101"/>
      <c r="L4173" s="1101"/>
    </row>
    <row r="4174" spans="1:12" ht="13.5" customHeight="1">
      <c r="A4174" s="1231"/>
      <c r="B4174" s="1205" t="s">
        <v>2762</v>
      </c>
      <c r="C4174" s="1260"/>
      <c r="E4174" s="1283"/>
      <c r="F4174" s="1284"/>
      <c r="G4174" s="1097"/>
      <c r="H4174" s="1106"/>
      <c r="I4174" s="1099"/>
      <c r="J4174" s="1100"/>
      <c r="K4174" s="1101"/>
      <c r="L4174" s="1101"/>
    </row>
    <row r="4175" spans="1:12" ht="13.5" customHeight="1">
      <c r="A4175" s="1231" t="s">
        <v>3404</v>
      </c>
      <c r="B4175" s="1137" t="s">
        <v>2884</v>
      </c>
      <c r="C4175" s="1260" t="s">
        <v>5</v>
      </c>
      <c r="D4175" s="1088">
        <v>2</v>
      </c>
      <c r="E4175" s="1283"/>
      <c r="F4175" s="1101">
        <f>D4175*E4175</f>
        <v>0</v>
      </c>
      <c r="G4175" s="1097"/>
      <c r="H4175" s="1106"/>
      <c r="I4175" s="1099"/>
      <c r="J4175" s="1100"/>
      <c r="K4175" s="1101"/>
      <c r="L4175" s="1101"/>
    </row>
    <row r="4176" spans="1:12" ht="13.5" customHeight="1">
      <c r="A4176" s="1231"/>
      <c r="B4176" s="1137"/>
      <c r="C4176" s="1260"/>
      <c r="E4176" s="1283"/>
      <c r="F4176" s="1284"/>
      <c r="G4176" s="1097"/>
      <c r="H4176" s="1106"/>
      <c r="I4176" s="1099"/>
      <c r="J4176" s="1100"/>
      <c r="K4176" s="1101"/>
      <c r="L4176" s="1101"/>
    </row>
    <row r="4177" spans="1:12" ht="13.5" customHeight="1">
      <c r="A4177" s="1231" t="s">
        <v>3405</v>
      </c>
      <c r="B4177" s="1137" t="s">
        <v>2766</v>
      </c>
      <c r="C4177" s="1260" t="s">
        <v>5</v>
      </c>
      <c r="D4177" s="1088">
        <v>1</v>
      </c>
      <c r="E4177" s="1283"/>
      <c r="F4177" s="1101">
        <f>D4177*E4177</f>
        <v>0</v>
      </c>
      <c r="G4177" s="1097"/>
      <c r="H4177" s="1106"/>
      <c r="I4177" s="1099"/>
      <c r="J4177" s="1100"/>
      <c r="K4177" s="1101"/>
      <c r="L4177" s="1101"/>
    </row>
    <row r="4178" spans="1:12" ht="13.5" customHeight="1">
      <c r="A4178" s="1231"/>
      <c r="B4178" s="1137"/>
      <c r="C4178" s="1260"/>
      <c r="E4178" s="1283"/>
      <c r="F4178" s="1284"/>
      <c r="G4178" s="1097"/>
      <c r="H4178" s="1106"/>
      <c r="I4178" s="1099"/>
      <c r="J4178" s="1100"/>
      <c r="K4178" s="1101"/>
      <c r="L4178" s="1101"/>
    </row>
    <row r="4179" spans="1:12" ht="13.5" customHeight="1">
      <c r="A4179" s="1231" t="s">
        <v>3406</v>
      </c>
      <c r="B4179" s="1137" t="s">
        <v>2887</v>
      </c>
      <c r="C4179" s="1260" t="s">
        <v>5</v>
      </c>
      <c r="D4179" s="1088">
        <v>5</v>
      </c>
      <c r="E4179" s="1283"/>
      <c r="F4179" s="1101">
        <f>D4179*E4179</f>
        <v>0</v>
      </c>
      <c r="G4179" s="1097"/>
      <c r="H4179" s="1106"/>
      <c r="I4179" s="1099"/>
      <c r="J4179" s="1100"/>
      <c r="K4179" s="1101"/>
      <c r="L4179" s="1101"/>
    </row>
    <row r="4180" spans="1:12" ht="13.5" customHeight="1">
      <c r="A4180" s="1231"/>
      <c r="B4180" s="1137"/>
      <c r="C4180" s="1260"/>
      <c r="E4180" s="1283"/>
      <c r="F4180" s="1284"/>
      <c r="G4180" s="1097"/>
      <c r="H4180" s="1106"/>
      <c r="I4180" s="1099"/>
      <c r="J4180" s="1100"/>
      <c r="K4180" s="1101"/>
      <c r="L4180" s="1101"/>
    </row>
    <row r="4181" spans="1:12" ht="13.5" customHeight="1">
      <c r="A4181" s="1231" t="s">
        <v>3407</v>
      </c>
      <c r="B4181" s="1137" t="s">
        <v>2889</v>
      </c>
      <c r="C4181" s="1260" t="s">
        <v>5</v>
      </c>
      <c r="D4181" s="1088">
        <v>1</v>
      </c>
      <c r="E4181" s="1283"/>
      <c r="F4181" s="1101">
        <f>D4181*E4181</f>
        <v>0</v>
      </c>
      <c r="G4181" s="1097"/>
      <c r="H4181" s="1106"/>
      <c r="I4181" s="1099"/>
      <c r="J4181" s="1100"/>
      <c r="K4181" s="1101"/>
      <c r="L4181" s="1101"/>
    </row>
    <row r="4182" spans="1:12" ht="13.5" customHeight="1">
      <c r="A4182" s="1231"/>
      <c r="B4182" s="1137"/>
      <c r="C4182" s="1260"/>
      <c r="E4182" s="1283"/>
      <c r="F4182" s="1284"/>
      <c r="G4182" s="1097"/>
      <c r="H4182" s="1106"/>
      <c r="I4182" s="1099"/>
      <c r="J4182" s="1100"/>
      <c r="K4182" s="1101"/>
      <c r="L4182" s="1101"/>
    </row>
    <row r="4183" spans="1:12" ht="13.5" customHeight="1">
      <c r="A4183" s="1231" t="s">
        <v>3408</v>
      </c>
      <c r="B4183" s="1137" t="s">
        <v>2772</v>
      </c>
      <c r="C4183" s="1260" t="s">
        <v>5</v>
      </c>
      <c r="D4183" s="1088">
        <v>1</v>
      </c>
      <c r="E4183" s="1283"/>
      <c r="F4183" s="1101">
        <f>D4183*E4183</f>
        <v>0</v>
      </c>
      <c r="G4183" s="1097"/>
      <c r="H4183" s="1106"/>
      <c r="I4183" s="1099"/>
      <c r="J4183" s="1100"/>
      <c r="K4183" s="1101"/>
      <c r="L4183" s="1101"/>
    </row>
    <row r="4184" spans="1:12" ht="13.5" customHeight="1">
      <c r="A4184" s="1231"/>
      <c r="B4184" s="1137"/>
      <c r="C4184" s="1260"/>
      <c r="E4184" s="1283"/>
      <c r="F4184" s="1284"/>
      <c r="G4184" s="1097"/>
      <c r="H4184" s="1106"/>
      <c r="I4184" s="1099"/>
      <c r="J4184" s="1100"/>
      <c r="K4184" s="1101"/>
      <c r="L4184" s="1101"/>
    </row>
    <row r="4185" spans="1:12" ht="17.25" customHeight="1">
      <c r="A4185" s="1231" t="s">
        <v>3409</v>
      </c>
      <c r="B4185" s="1137" t="s">
        <v>2774</v>
      </c>
      <c r="C4185" s="1260" t="s">
        <v>1579</v>
      </c>
      <c r="D4185" s="1088">
        <v>6</v>
      </c>
      <c r="E4185" s="1283"/>
      <c r="F4185" s="1101">
        <f>D4185*E4185</f>
        <v>0</v>
      </c>
      <c r="G4185" s="1097"/>
      <c r="H4185" s="1106"/>
      <c r="I4185" s="1099"/>
      <c r="J4185" s="1100"/>
      <c r="K4185" s="1101"/>
      <c r="L4185" s="1101"/>
    </row>
    <row r="4186" spans="1:12" ht="13.5" customHeight="1">
      <c r="A4186" s="1231"/>
      <c r="B4186" s="1137"/>
      <c r="C4186" s="1260"/>
      <c r="E4186" s="1283"/>
      <c r="F4186" s="1284"/>
      <c r="G4186" s="1097"/>
      <c r="H4186" s="1106"/>
      <c r="I4186" s="1099"/>
      <c r="J4186" s="1100"/>
      <c r="K4186" s="1101"/>
      <c r="L4186" s="1101"/>
    </row>
    <row r="4187" spans="1:12" ht="13.5" customHeight="1">
      <c r="A4187" s="1231" t="s">
        <v>3410</v>
      </c>
      <c r="B4187" s="1137" t="s">
        <v>2776</v>
      </c>
      <c r="C4187" s="1260" t="s">
        <v>2777</v>
      </c>
      <c r="D4187" s="1088">
        <v>1</v>
      </c>
      <c r="E4187" s="1283"/>
      <c r="F4187" s="1101">
        <f>D4187*E4187</f>
        <v>0</v>
      </c>
      <c r="G4187" s="1097"/>
      <c r="H4187" s="1106"/>
      <c r="I4187" s="1099"/>
      <c r="J4187" s="1100"/>
      <c r="K4187" s="1101"/>
      <c r="L4187" s="1101"/>
    </row>
    <row r="4188" spans="1:12" ht="13.5" customHeight="1">
      <c r="A4188" s="1231"/>
      <c r="B4188" s="1137"/>
      <c r="C4188" s="1260"/>
      <c r="E4188" s="1283"/>
      <c r="F4188" s="1284"/>
      <c r="G4188" s="1097"/>
      <c r="H4188" s="1106"/>
      <c r="I4188" s="1099"/>
      <c r="J4188" s="1100"/>
      <c r="K4188" s="1101"/>
      <c r="L4188" s="1101"/>
    </row>
    <row r="4189" spans="1:12" ht="13.5" customHeight="1">
      <c r="A4189" s="1231" t="s">
        <v>3411</v>
      </c>
      <c r="B4189" s="1137" t="s">
        <v>2779</v>
      </c>
      <c r="C4189" s="1260" t="s">
        <v>5</v>
      </c>
      <c r="D4189" s="1088">
        <v>1</v>
      </c>
      <c r="E4189" s="1283"/>
      <c r="F4189" s="1101">
        <f>D4189*E4189</f>
        <v>0</v>
      </c>
      <c r="G4189" s="1097"/>
      <c r="H4189" s="1106"/>
      <c r="I4189" s="1099"/>
      <c r="J4189" s="1100"/>
      <c r="K4189" s="1101"/>
      <c r="L4189" s="1101"/>
    </row>
    <row r="4190" spans="1:12" ht="13.5" customHeight="1">
      <c r="A4190" s="1231"/>
      <c r="B4190" s="1137"/>
      <c r="C4190" s="1260"/>
      <c r="E4190" s="1283"/>
      <c r="F4190" s="1284"/>
      <c r="G4190" s="1097"/>
      <c r="H4190" s="1106"/>
      <c r="I4190" s="1099"/>
      <c r="J4190" s="1100"/>
      <c r="K4190" s="1101"/>
      <c r="L4190" s="1101"/>
    </row>
    <row r="4191" spans="1:12" ht="72" customHeight="1">
      <c r="A4191" s="1231" t="s">
        <v>3412</v>
      </c>
      <c r="B4191" s="1137" t="s">
        <v>2781</v>
      </c>
      <c r="C4191" s="1260" t="s">
        <v>2777</v>
      </c>
      <c r="D4191" s="1088">
        <v>1</v>
      </c>
      <c r="E4191" s="1283"/>
      <c r="F4191" s="1101">
        <f>D4191*E4191</f>
        <v>0</v>
      </c>
      <c r="G4191" s="1097"/>
      <c r="H4191" s="1106"/>
      <c r="I4191" s="1099"/>
      <c r="J4191" s="1100"/>
      <c r="K4191" s="1101"/>
      <c r="L4191" s="1101"/>
    </row>
    <row r="4192" spans="1:12" ht="13.5" customHeight="1">
      <c r="A4192" s="1231"/>
      <c r="B4192" s="1137"/>
      <c r="C4192" s="1260"/>
      <c r="E4192" s="1283"/>
      <c r="F4192" s="1284"/>
      <c r="G4192" s="1097"/>
      <c r="H4192" s="1106"/>
      <c r="I4192" s="1099"/>
      <c r="J4192" s="1100"/>
      <c r="K4192" s="1101"/>
      <c r="L4192" s="1101"/>
    </row>
    <row r="4193" spans="1:12" ht="13.5" customHeight="1">
      <c r="A4193" s="1231" t="s">
        <v>3413</v>
      </c>
      <c r="B4193" s="1137" t="s">
        <v>2783</v>
      </c>
      <c r="C4193" s="1260" t="s">
        <v>5</v>
      </c>
      <c r="D4193" s="1088">
        <v>1</v>
      </c>
      <c r="E4193" s="1283"/>
      <c r="F4193" s="1101">
        <f>D4193*E4193</f>
        <v>0</v>
      </c>
      <c r="G4193" s="1097"/>
      <c r="H4193" s="1106"/>
      <c r="I4193" s="1099"/>
      <c r="J4193" s="1100"/>
      <c r="K4193" s="1101"/>
      <c r="L4193" s="1101"/>
    </row>
    <row r="4194" spans="1:12" ht="13.5" customHeight="1">
      <c r="A4194" s="1231"/>
      <c r="B4194" s="1137"/>
      <c r="C4194" s="1260"/>
      <c r="E4194" s="1283"/>
      <c r="F4194" s="1284"/>
      <c r="G4194" s="1097"/>
      <c r="H4194" s="1106"/>
      <c r="I4194" s="1099"/>
      <c r="J4194" s="1100"/>
      <c r="K4194" s="1101"/>
      <c r="L4194" s="1101"/>
    </row>
    <row r="4195" spans="1:12" ht="13.5" customHeight="1">
      <c r="A4195" s="1231" t="s">
        <v>3414</v>
      </c>
      <c r="B4195" s="1137" t="s">
        <v>2766</v>
      </c>
      <c r="C4195" s="1260" t="s">
        <v>5</v>
      </c>
      <c r="D4195" s="1088">
        <v>1</v>
      </c>
      <c r="E4195" s="1283"/>
      <c r="F4195" s="1101">
        <f>D4195*E4195</f>
        <v>0</v>
      </c>
      <c r="G4195" s="1097"/>
      <c r="H4195" s="1106"/>
      <c r="I4195" s="1099"/>
      <c r="J4195" s="1100"/>
      <c r="K4195" s="1101"/>
      <c r="L4195" s="1101"/>
    </row>
    <row r="4196" spans="1:12" ht="13.5" customHeight="1">
      <c r="A4196" s="1231"/>
      <c r="B4196" s="1137"/>
      <c r="C4196" s="1260"/>
      <c r="E4196" s="1283"/>
      <c r="F4196" s="1284"/>
      <c r="G4196" s="1097"/>
      <c r="H4196" s="1106"/>
      <c r="I4196" s="1099"/>
      <c r="J4196" s="1100"/>
      <c r="K4196" s="1101"/>
      <c r="L4196" s="1101"/>
    </row>
    <row r="4197" spans="1:12" ht="23">
      <c r="A4197" s="1231" t="s">
        <v>3415</v>
      </c>
      <c r="B4197" s="1137" t="s">
        <v>2687</v>
      </c>
      <c r="C4197" s="1260" t="s">
        <v>183</v>
      </c>
      <c r="D4197" s="1088">
        <v>1</v>
      </c>
      <c r="E4197" s="1283"/>
      <c r="F4197" s="1101">
        <f>D4197*E4197</f>
        <v>0</v>
      </c>
      <c r="G4197" s="1097"/>
      <c r="H4197" s="1106"/>
      <c r="I4197" s="1099"/>
      <c r="J4197" s="1100"/>
      <c r="K4197" s="1101"/>
      <c r="L4197" s="1101"/>
    </row>
    <row r="4198" spans="1:12" ht="13.5" customHeight="1">
      <c r="A4198" s="1231"/>
      <c r="B4198" s="1137"/>
      <c r="C4198" s="1260"/>
      <c r="E4198" s="1283"/>
      <c r="F4198" s="1284"/>
      <c r="G4198" s="1097"/>
      <c r="H4198" s="1106"/>
      <c r="I4198" s="1099"/>
      <c r="J4198" s="1100"/>
      <c r="K4198" s="1101"/>
      <c r="L4198" s="1101"/>
    </row>
    <row r="4199" spans="1:12" ht="48.75" customHeight="1">
      <c r="A4199" s="1137" t="s">
        <v>3416</v>
      </c>
      <c r="B4199" s="1137" t="s">
        <v>2689</v>
      </c>
      <c r="C4199" s="1260" t="s">
        <v>183</v>
      </c>
      <c r="D4199" s="1088">
        <v>1</v>
      </c>
      <c r="E4199" s="1283"/>
      <c r="F4199" s="1101">
        <f>D4199*E4199</f>
        <v>0</v>
      </c>
      <c r="G4199" s="1097"/>
      <c r="H4199" s="1106"/>
      <c r="I4199" s="1099"/>
      <c r="J4199" s="1100"/>
      <c r="K4199" s="1101"/>
      <c r="L4199" s="1101"/>
    </row>
    <row r="4200" spans="1:12" ht="13.5" customHeight="1">
      <c r="A4200" s="1231"/>
      <c r="B4200" s="1137"/>
      <c r="C4200" s="1260"/>
      <c r="E4200" s="1283"/>
      <c r="F4200" s="1286"/>
      <c r="G4200" s="1097"/>
      <c r="H4200" s="1106"/>
      <c r="I4200" s="1099"/>
      <c r="J4200" s="1100"/>
      <c r="K4200" s="1101"/>
      <c r="L4200" s="1101"/>
    </row>
    <row r="4201" spans="1:12" ht="46">
      <c r="A4201" s="1137" t="s">
        <v>3417</v>
      </c>
      <c r="B4201" s="1137" t="s">
        <v>2788</v>
      </c>
      <c r="C4201" s="1285" t="s">
        <v>183</v>
      </c>
      <c r="D4201" s="1088">
        <v>1</v>
      </c>
      <c r="E4201" s="1283"/>
      <c r="F4201" s="1101">
        <f>D4201*E4201</f>
        <v>0</v>
      </c>
      <c r="G4201" s="1097"/>
      <c r="H4201" s="1106"/>
      <c r="I4201" s="1099"/>
      <c r="J4201" s="1100"/>
      <c r="K4201" s="1101"/>
      <c r="L4201" s="1101"/>
    </row>
    <row r="4202" spans="1:12" ht="13.5" customHeight="1">
      <c r="A4202" s="1137"/>
      <c r="B4202" s="1137"/>
      <c r="C4202" s="1260"/>
      <c r="E4202" s="1283"/>
      <c r="F4202" s="1286"/>
      <c r="G4202" s="1097"/>
      <c r="H4202" s="1106"/>
      <c r="I4202" s="1099"/>
      <c r="J4202" s="1100"/>
      <c r="K4202" s="1101"/>
      <c r="L4202" s="1101"/>
    </row>
    <row r="4203" spans="1:12" ht="46">
      <c r="A4203" s="1137" t="s">
        <v>3418</v>
      </c>
      <c r="B4203" s="1137" t="s">
        <v>2790</v>
      </c>
      <c r="C4203" s="1285" t="s">
        <v>183</v>
      </c>
      <c r="D4203" s="1088">
        <v>1</v>
      </c>
      <c r="E4203" s="1283"/>
      <c r="F4203" s="1101">
        <f>D4203*E4203</f>
        <v>0</v>
      </c>
      <c r="G4203" s="1097"/>
      <c r="H4203" s="1106"/>
      <c r="I4203" s="1099"/>
      <c r="J4203" s="1100"/>
      <c r="K4203" s="1101"/>
      <c r="L4203" s="1101"/>
    </row>
    <row r="4204" spans="1:12" ht="13.5" customHeight="1">
      <c r="A4204" s="1231"/>
      <c r="B4204" s="1137"/>
      <c r="C4204" s="1260"/>
      <c r="E4204" s="1283"/>
      <c r="F4204" s="1286"/>
      <c r="G4204" s="1097"/>
      <c r="H4204" s="1106"/>
      <c r="I4204" s="1099"/>
      <c r="J4204" s="1100"/>
      <c r="K4204" s="1101"/>
      <c r="L4204" s="1101"/>
    </row>
    <row r="4205" spans="1:12" s="1076" customFormat="1" ht="16.5" customHeight="1">
      <c r="A4205" s="1287" t="s">
        <v>3394</v>
      </c>
      <c r="B4205" s="1288" t="s">
        <v>2791</v>
      </c>
      <c r="C4205" s="1289"/>
      <c r="D4205" s="1289"/>
      <c r="E4205" s="1290"/>
      <c r="F4205" s="1291">
        <f>SUM(F4139:F4204)</f>
        <v>0</v>
      </c>
    </row>
    <row r="4206" spans="1:12" ht="13.5" customHeight="1">
      <c r="A4206" s="1231"/>
      <c r="B4206" s="1137"/>
      <c r="C4206" s="1260"/>
      <c r="E4206" s="1283"/>
      <c r="F4206" s="1286"/>
      <c r="G4206" s="1097"/>
      <c r="H4206" s="1106"/>
      <c r="I4206" s="1099"/>
      <c r="J4206" s="1100"/>
      <c r="K4206" s="1101"/>
      <c r="L4206" s="1101"/>
    </row>
    <row r="4207" spans="1:12" ht="12.5">
      <c r="A4207" s="1090" t="s">
        <v>3419</v>
      </c>
      <c r="B4207" s="1205" t="s">
        <v>2793</v>
      </c>
      <c r="C4207" s="1092"/>
      <c r="D4207" s="1093"/>
      <c r="E4207" s="1094"/>
      <c r="F4207" s="1095"/>
    </row>
    <row r="4208" spans="1:12" ht="13.5" customHeight="1">
      <c r="A4208" s="1231"/>
      <c r="B4208" s="1137"/>
      <c r="C4208" s="1260"/>
      <c r="E4208" s="1283"/>
      <c r="F4208" s="1286"/>
      <c r="G4208" s="1097"/>
      <c r="H4208" s="1106"/>
      <c r="I4208" s="1099"/>
      <c r="J4208" s="1100"/>
      <c r="K4208" s="1101"/>
      <c r="L4208" s="1101"/>
    </row>
    <row r="4209" spans="1:6" ht="24" customHeight="1">
      <c r="A4209" s="1097" t="s">
        <v>3420</v>
      </c>
      <c r="B4209" s="1120" t="s">
        <v>2795</v>
      </c>
      <c r="C4209" s="1121"/>
      <c r="D4209" s="1100"/>
      <c r="E4209" s="1101"/>
      <c r="F4209" s="1101"/>
    </row>
    <row r="4210" spans="1:6" ht="13.5" customHeight="1">
      <c r="A4210" s="1097"/>
      <c r="B4210" s="1120"/>
      <c r="C4210" s="1121"/>
      <c r="D4210" s="1100"/>
      <c r="E4210" s="1101"/>
      <c r="F4210" s="1101"/>
    </row>
    <row r="4211" spans="1:6" ht="13.5" customHeight="1">
      <c r="A4211" s="1097"/>
      <c r="B4211" s="1122" t="s">
        <v>2963</v>
      </c>
      <c r="C4211" s="1123" t="s">
        <v>5</v>
      </c>
      <c r="D4211" s="1100">
        <v>5</v>
      </c>
      <c r="E4211" s="1101"/>
      <c r="F4211" s="1101"/>
    </row>
    <row r="4212" spans="1:6" ht="13.5" customHeight="1">
      <c r="A4212" s="1097"/>
      <c r="B4212" s="1122" t="s">
        <v>2796</v>
      </c>
      <c r="C4212" s="1123" t="s">
        <v>5</v>
      </c>
      <c r="D4212" s="1100">
        <v>2</v>
      </c>
      <c r="E4212" s="1101"/>
      <c r="F4212" s="1101"/>
    </row>
    <row r="4213" spans="1:6" ht="13.5" customHeight="1">
      <c r="A4213" s="1097"/>
      <c r="B4213" s="1122" t="s">
        <v>3022</v>
      </c>
      <c r="C4213" s="1123" t="s">
        <v>5</v>
      </c>
      <c r="D4213" s="1100">
        <v>2</v>
      </c>
      <c r="E4213" s="1101"/>
      <c r="F4213" s="1101"/>
    </row>
    <row r="4214" spans="1:6" ht="13.5" customHeight="1">
      <c r="A4214" s="1097"/>
      <c r="B4214" s="1122" t="s">
        <v>3023</v>
      </c>
      <c r="C4214" s="1123" t="s">
        <v>5</v>
      </c>
      <c r="D4214" s="1100">
        <v>2</v>
      </c>
      <c r="E4214" s="1101"/>
      <c r="F4214" s="1101"/>
    </row>
    <row r="4215" spans="1:6" ht="13.5" customHeight="1">
      <c r="A4215" s="1097"/>
      <c r="B4215" s="1122" t="s">
        <v>2964</v>
      </c>
      <c r="C4215" s="1123" t="s">
        <v>5</v>
      </c>
      <c r="D4215" s="1100">
        <v>2</v>
      </c>
      <c r="E4215" s="1101"/>
      <c r="F4215" s="1101"/>
    </row>
    <row r="4216" spans="1:6" ht="13.5" customHeight="1">
      <c r="A4216" s="1097"/>
      <c r="B4216" s="1122"/>
      <c r="C4216" s="1123"/>
      <c r="D4216" s="1100"/>
      <c r="E4216" s="1101"/>
      <c r="F4216" s="1101"/>
    </row>
    <row r="4217" spans="1:6" ht="13.5" customHeight="1">
      <c r="A4217" s="1097"/>
      <c r="B4217" s="1120" t="s">
        <v>2799</v>
      </c>
      <c r="C4217" s="1123"/>
      <c r="D4217" s="1100"/>
      <c r="E4217" s="1101"/>
      <c r="F4217" s="1101"/>
    </row>
    <row r="4218" spans="1:6">
      <c r="A4218" s="1097"/>
      <c r="B4218" s="1124" t="s">
        <v>2112</v>
      </c>
      <c r="C4218" s="1123" t="s">
        <v>5</v>
      </c>
      <c r="D4218" s="1100">
        <f>SUM(D4211:D4215)</f>
        <v>13</v>
      </c>
      <c r="E4218" s="1101"/>
      <c r="F4218" s="1101"/>
    </row>
    <row r="4219" spans="1:6" ht="23">
      <c r="A4219" s="1097"/>
      <c r="B4219" s="1124" t="s">
        <v>2113</v>
      </c>
      <c r="C4219" s="1123" t="s">
        <v>5</v>
      </c>
      <c r="D4219" s="1100">
        <f>SUM(D4211:D4215)</f>
        <v>13</v>
      </c>
      <c r="E4219" s="1101"/>
      <c r="F4219" s="1101"/>
    </row>
    <row r="4220" spans="1:6" ht="23">
      <c r="A4220" s="1097"/>
      <c r="B4220" s="1104" t="s">
        <v>2114</v>
      </c>
      <c r="C4220" s="1123" t="s">
        <v>5</v>
      </c>
      <c r="D4220" s="1100">
        <f>SUM(D4211:D4215)</f>
        <v>13</v>
      </c>
      <c r="E4220" s="1101"/>
      <c r="F4220" s="1101"/>
    </row>
    <row r="4221" spans="1:6" ht="13.5" customHeight="1">
      <c r="A4221" s="1097"/>
      <c r="B4221" s="1120" t="s">
        <v>2115</v>
      </c>
      <c r="C4221" s="1123" t="s">
        <v>183</v>
      </c>
      <c r="D4221" s="1100">
        <f>SUM(D4211:D4215)</f>
        <v>13</v>
      </c>
      <c r="E4221" s="1101"/>
      <c r="F4221" s="1101"/>
    </row>
    <row r="4222" spans="1:6" ht="13.5" customHeight="1">
      <c r="A4222" s="1097"/>
      <c r="B4222" s="1097" t="s">
        <v>2116</v>
      </c>
      <c r="C4222" s="1123" t="s">
        <v>5</v>
      </c>
      <c r="D4222" s="1100">
        <f>SUM(D4211:D4215)</f>
        <v>13</v>
      </c>
      <c r="E4222" s="1101"/>
      <c r="F4222" s="1101"/>
    </row>
    <row r="4223" spans="1:6" ht="13.5" customHeight="1">
      <c r="A4223" s="1097"/>
      <c r="B4223" s="1097" t="s">
        <v>2117</v>
      </c>
      <c r="C4223" s="1123" t="s">
        <v>5</v>
      </c>
      <c r="D4223" s="1100">
        <f>SUM(D4211:D4215)*2</f>
        <v>26</v>
      </c>
      <c r="E4223" s="1101"/>
      <c r="F4223" s="1101"/>
    </row>
    <row r="4224" spans="1:6" ht="13.5" customHeight="1">
      <c r="A4224" s="1097"/>
      <c r="B4224" s="1097"/>
      <c r="C4224" s="1123"/>
      <c r="D4224" s="1100"/>
      <c r="E4224" s="1101"/>
      <c r="F4224" s="1101"/>
    </row>
    <row r="4225" spans="1:12" ht="13.5" customHeight="1">
      <c r="A4225" s="1097"/>
      <c r="B4225" s="1097" t="s">
        <v>3421</v>
      </c>
      <c r="C4225" s="1123" t="s">
        <v>183</v>
      </c>
      <c r="D4225" s="1100">
        <f>SUM(D4211:D4215)</f>
        <v>13</v>
      </c>
      <c r="E4225" s="1101"/>
      <c r="F4225" s="1101">
        <f>D4225*E4225</f>
        <v>0</v>
      </c>
    </row>
    <row r="4226" spans="1:12" ht="23">
      <c r="A4226" s="1097"/>
      <c r="B4226" s="1097" t="s">
        <v>2119</v>
      </c>
      <c r="C4226" s="1123"/>
      <c r="D4226" s="1100"/>
      <c r="E4226" s="1101"/>
      <c r="F4226" s="1101"/>
    </row>
    <row r="4227" spans="1:12" ht="14.5">
      <c r="A4227" s="1137"/>
      <c r="B4227" s="1137"/>
      <c r="C4227" s="1260"/>
      <c r="E4227" s="1283"/>
      <c r="F4227" s="1286"/>
      <c r="G4227" s="1097"/>
      <c r="H4227" s="1106"/>
      <c r="I4227" s="1099"/>
      <c r="J4227" s="1100"/>
      <c r="K4227" s="1101"/>
      <c r="L4227" s="1101"/>
    </row>
    <row r="4228" spans="1:12" s="1137" customFormat="1" ht="46.5" customHeight="1">
      <c r="A4228" s="1097" t="s">
        <v>3422</v>
      </c>
      <c r="B4228" s="1137" t="s">
        <v>2802</v>
      </c>
    </row>
    <row r="4229" spans="1:12" ht="13.5" customHeight="1">
      <c r="A4229" s="1097"/>
      <c r="B4229" s="1122" t="s">
        <v>2803</v>
      </c>
      <c r="C4229" s="1123" t="s">
        <v>5</v>
      </c>
      <c r="D4229" s="1100">
        <v>1</v>
      </c>
      <c r="E4229" s="1101"/>
      <c r="F4229" s="1101"/>
    </row>
    <row r="4230" spans="1:12" ht="13.5" customHeight="1">
      <c r="A4230" s="1097"/>
      <c r="B4230" s="1122" t="s">
        <v>2967</v>
      </c>
      <c r="C4230" s="1123" t="s">
        <v>5</v>
      </c>
      <c r="D4230" s="1100">
        <v>1</v>
      </c>
      <c r="E4230" s="1101"/>
      <c r="F4230" s="1101"/>
    </row>
    <row r="4231" spans="1:12" ht="13.5" customHeight="1">
      <c r="A4231" s="1097"/>
      <c r="B4231" s="1122"/>
      <c r="C4231" s="1123"/>
      <c r="D4231" s="1100"/>
      <c r="E4231" s="1101"/>
      <c r="F4231" s="1286"/>
    </row>
    <row r="4232" spans="1:12" ht="13.5" customHeight="1">
      <c r="A4232" s="1097"/>
      <c r="B4232" s="1120" t="s">
        <v>2111</v>
      </c>
      <c r="C4232" s="1123"/>
      <c r="D4232" s="1100"/>
      <c r="E4232" s="1101"/>
      <c r="F4232" s="1286"/>
    </row>
    <row r="4233" spans="1:12" ht="13.5" customHeight="1">
      <c r="A4233" s="1097"/>
      <c r="B4233" s="1124" t="s">
        <v>2112</v>
      </c>
      <c r="C4233" s="1123" t="s">
        <v>5</v>
      </c>
      <c r="D4233" s="1100">
        <f>SUM(D4229:D4230)</f>
        <v>2</v>
      </c>
      <c r="E4233" s="1101"/>
      <c r="F4233" s="1101"/>
    </row>
    <row r="4234" spans="1:12" ht="23">
      <c r="A4234" s="1097"/>
      <c r="B4234" s="1104" t="s">
        <v>2113</v>
      </c>
      <c r="C4234" s="1123" t="s">
        <v>5</v>
      </c>
      <c r="D4234" s="1100">
        <f>SUM(D4229:D4230)</f>
        <v>2</v>
      </c>
      <c r="E4234" s="1101"/>
      <c r="F4234" s="1101"/>
    </row>
    <row r="4235" spans="1:12" ht="23">
      <c r="A4235" s="1097"/>
      <c r="B4235" s="1104" t="s">
        <v>2114</v>
      </c>
      <c r="C4235" s="1123" t="s">
        <v>5</v>
      </c>
      <c r="D4235" s="1100">
        <f>SUM(D4229:D4230)</f>
        <v>2</v>
      </c>
      <c r="E4235" s="1101"/>
      <c r="F4235" s="1101"/>
    </row>
    <row r="4236" spans="1:12">
      <c r="A4236" s="1097"/>
      <c r="B4236" s="1120" t="s">
        <v>2115</v>
      </c>
      <c r="C4236" s="1123" t="s">
        <v>183</v>
      </c>
      <c r="D4236" s="1100">
        <f>SUM(D4229:D4230)</f>
        <v>2</v>
      </c>
      <c r="E4236" s="1101"/>
      <c r="F4236" s="1101"/>
    </row>
    <row r="4237" spans="1:12">
      <c r="A4237" s="1097"/>
      <c r="B4237" s="1097" t="s">
        <v>2117</v>
      </c>
      <c r="C4237" s="1123" t="s">
        <v>5</v>
      </c>
      <c r="D4237" s="1100">
        <f>SUM(D4229:D4230)*2</f>
        <v>4</v>
      </c>
      <c r="E4237" s="1101"/>
      <c r="F4237" s="1101"/>
    </row>
    <row r="4238" spans="1:12" ht="13.5" customHeight="1">
      <c r="A4238" s="1097"/>
      <c r="B4238" s="1097"/>
      <c r="C4238" s="1123"/>
      <c r="D4238" s="1100"/>
      <c r="E4238" s="1101"/>
      <c r="F4238" s="1286"/>
    </row>
    <row r="4239" spans="1:12" ht="13.5" customHeight="1">
      <c r="A4239" s="1097"/>
      <c r="B4239" s="1097" t="s">
        <v>3423</v>
      </c>
      <c r="C4239" s="1123" t="s">
        <v>183</v>
      </c>
      <c r="D4239" s="1100">
        <f>SUM(D4229:D4230)</f>
        <v>2</v>
      </c>
      <c r="E4239" s="1101"/>
      <c r="F4239" s="1101">
        <f>D4239*E4239</f>
        <v>0</v>
      </c>
    </row>
    <row r="4240" spans="1:12" ht="24.75" customHeight="1">
      <c r="A4240" s="1097"/>
      <c r="B4240" s="1097" t="s">
        <v>2119</v>
      </c>
      <c r="C4240" s="1123"/>
      <c r="D4240" s="1100"/>
      <c r="E4240" s="1101"/>
      <c r="F4240" s="1101"/>
    </row>
    <row r="4241" spans="1:12" ht="13.5" customHeight="1">
      <c r="A4241" s="1231"/>
      <c r="B4241" s="1137"/>
      <c r="C4241" s="1260"/>
      <c r="E4241" s="1283"/>
      <c r="F4241" s="1286"/>
      <c r="G4241" s="1097"/>
      <c r="H4241" s="1106"/>
      <c r="I4241" s="1099"/>
      <c r="J4241" s="1100"/>
      <c r="K4241" s="1101"/>
      <c r="L4241" s="1101"/>
    </row>
    <row r="4242" spans="1:12" ht="23">
      <c r="A4242" s="1097" t="s">
        <v>3424</v>
      </c>
      <c r="B4242" s="1137" t="s">
        <v>2806</v>
      </c>
      <c r="D4242" s="1153"/>
      <c r="E4242" s="1283"/>
      <c r="F4242" s="1286"/>
      <c r="G4242" s="1097"/>
      <c r="H4242" s="1106"/>
      <c r="I4242" s="1099"/>
      <c r="J4242" s="1100"/>
      <c r="K4242" s="1101"/>
      <c r="L4242" s="1101"/>
    </row>
    <row r="4243" spans="1:12" ht="13.5" customHeight="1">
      <c r="A4243" s="1231"/>
      <c r="B4243" s="1097" t="s">
        <v>2530</v>
      </c>
      <c r="C4243" s="1088" t="s">
        <v>5</v>
      </c>
      <c r="D4243" s="1088">
        <v>1</v>
      </c>
      <c r="E4243" s="1283"/>
      <c r="F4243" s="1101">
        <f t="shared" ref="F4243:F4246" si="232">D4243*E4243</f>
        <v>0</v>
      </c>
      <c r="G4243" s="1097"/>
      <c r="H4243" s="1106"/>
      <c r="I4243" s="1099"/>
      <c r="J4243" s="1100"/>
      <c r="K4243" s="1101"/>
      <c r="L4243" s="1101"/>
    </row>
    <row r="4244" spans="1:12" ht="13.5" customHeight="1">
      <c r="A4244" s="1231"/>
      <c r="B4244" s="1122" t="s">
        <v>2168</v>
      </c>
      <c r="C4244" s="1088" t="s">
        <v>5</v>
      </c>
      <c r="D4244" s="1088">
        <v>1</v>
      </c>
      <c r="E4244" s="1283"/>
      <c r="F4244" s="1101">
        <f t="shared" si="232"/>
        <v>0</v>
      </c>
      <c r="G4244" s="1097"/>
      <c r="H4244" s="1106"/>
      <c r="I4244" s="1099"/>
      <c r="J4244" s="1100"/>
      <c r="K4244" s="1101"/>
      <c r="L4244" s="1101"/>
    </row>
    <row r="4245" spans="1:12" ht="13.5" customHeight="1">
      <c r="A4245" s="1231"/>
      <c r="B4245" s="1122" t="s">
        <v>2169</v>
      </c>
      <c r="C4245" s="1088" t="s">
        <v>5</v>
      </c>
      <c r="D4245" s="1088">
        <v>1</v>
      </c>
      <c r="E4245" s="1283"/>
      <c r="F4245" s="1101">
        <f t="shared" si="232"/>
        <v>0</v>
      </c>
      <c r="G4245" s="1097"/>
      <c r="H4245" s="1106"/>
      <c r="I4245" s="1099"/>
      <c r="J4245" s="1100"/>
      <c r="K4245" s="1101"/>
      <c r="L4245" s="1101"/>
    </row>
    <row r="4246" spans="1:12" ht="13.5" customHeight="1">
      <c r="A4246" s="1231"/>
      <c r="B4246" s="1122" t="s">
        <v>2170</v>
      </c>
      <c r="C4246" s="1088" t="s">
        <v>5</v>
      </c>
      <c r="D4246" s="1088">
        <v>1</v>
      </c>
      <c r="E4246" s="1283"/>
      <c r="F4246" s="1101">
        <f t="shared" si="232"/>
        <v>0</v>
      </c>
      <c r="G4246" s="1097"/>
      <c r="H4246" s="1106"/>
      <c r="I4246" s="1099"/>
      <c r="J4246" s="1100"/>
      <c r="K4246" s="1101"/>
      <c r="L4246" s="1101"/>
    </row>
    <row r="4247" spans="1:12" ht="13.5" customHeight="1">
      <c r="A4247" s="1231"/>
      <c r="B4247" s="1137"/>
      <c r="C4247" s="1260"/>
      <c r="E4247" s="1283"/>
      <c r="F4247" s="1286"/>
      <c r="G4247" s="1097"/>
      <c r="H4247" s="1106"/>
      <c r="I4247" s="1099"/>
      <c r="J4247" s="1100"/>
      <c r="K4247" s="1101"/>
      <c r="L4247" s="1101"/>
    </row>
    <row r="4248" spans="1:12" ht="23">
      <c r="A4248" s="1097" t="s">
        <v>3425</v>
      </c>
      <c r="B4248" s="1137" t="s">
        <v>2809</v>
      </c>
      <c r="C4248" s="1258"/>
      <c r="D4248" s="1093"/>
      <c r="E4248" s="1283"/>
      <c r="F4248" s="1286"/>
      <c r="G4248" s="1097"/>
      <c r="H4248" s="1106"/>
      <c r="I4248" s="1099"/>
      <c r="J4248" s="1100"/>
      <c r="K4248" s="1101"/>
      <c r="L4248" s="1101"/>
    </row>
    <row r="4249" spans="1:12" ht="13.5" customHeight="1">
      <c r="B4249" s="1138" t="s">
        <v>3426</v>
      </c>
      <c r="C4249" s="1258" t="s">
        <v>5</v>
      </c>
      <c r="D4249" s="1093">
        <v>3</v>
      </c>
      <c r="E4249" s="1283"/>
      <c r="F4249" s="1101">
        <f t="shared" ref="F4249:F4250" si="233">D4249*E4249</f>
        <v>0</v>
      </c>
      <c r="G4249" s="1097"/>
      <c r="H4249" s="1106"/>
      <c r="I4249" s="1099"/>
      <c r="J4249" s="1100"/>
      <c r="K4249" s="1101"/>
      <c r="L4249" s="1101"/>
    </row>
    <row r="4250" spans="1:12" ht="13.5" customHeight="1">
      <c r="B4250" s="1138" t="s">
        <v>2810</v>
      </c>
      <c r="C4250" s="1258" t="s">
        <v>5</v>
      </c>
      <c r="D4250" s="1093">
        <v>3</v>
      </c>
      <c r="E4250" s="1283"/>
      <c r="F4250" s="1101">
        <f t="shared" si="233"/>
        <v>0</v>
      </c>
      <c r="G4250" s="1097"/>
      <c r="H4250" s="1106"/>
      <c r="I4250" s="1099"/>
      <c r="J4250" s="1100"/>
      <c r="K4250" s="1101"/>
      <c r="L4250" s="1101"/>
    </row>
    <row r="4251" spans="1:12" ht="13.5" customHeight="1">
      <c r="B4251" s="1253"/>
      <c r="C4251" s="1258"/>
      <c r="D4251" s="1093"/>
      <c r="E4251" s="1283"/>
      <c r="F4251" s="1286"/>
      <c r="G4251" s="1097"/>
      <c r="H4251" s="1106"/>
      <c r="I4251" s="1099"/>
      <c r="J4251" s="1100"/>
      <c r="K4251" s="1101"/>
      <c r="L4251" s="1101"/>
    </row>
    <row r="4252" spans="1:12" ht="23">
      <c r="A4252" s="1097" t="s">
        <v>3427</v>
      </c>
      <c r="B4252" s="1137" t="s">
        <v>2812</v>
      </c>
      <c r="C4252" s="1258"/>
      <c r="D4252" s="1093"/>
      <c r="E4252" s="1283"/>
      <c r="F4252" s="1286"/>
      <c r="G4252" s="1097"/>
      <c r="H4252" s="1106"/>
      <c r="I4252" s="1099"/>
      <c r="J4252" s="1100"/>
      <c r="K4252" s="1101"/>
      <c r="L4252" s="1101"/>
    </row>
    <row r="4253" spans="1:12" ht="13.5" customHeight="1">
      <c r="B4253" s="1137" t="s">
        <v>2813</v>
      </c>
      <c r="C4253" s="1258"/>
      <c r="D4253" s="1093"/>
      <c r="E4253" s="1283"/>
      <c r="F4253" s="1286"/>
      <c r="G4253" s="1097"/>
      <c r="H4253" s="1106"/>
      <c r="I4253" s="1099"/>
      <c r="J4253" s="1100"/>
      <c r="K4253" s="1101"/>
      <c r="L4253" s="1101"/>
    </row>
    <row r="4254" spans="1:12" ht="13.5" customHeight="1">
      <c r="B4254" s="1138" t="s">
        <v>2810</v>
      </c>
      <c r="C4254" s="1258" t="s">
        <v>5</v>
      </c>
      <c r="D4254" s="1093">
        <v>2</v>
      </c>
      <c r="E4254" s="1283"/>
      <c r="F4254" s="1101">
        <f>D4254*E4254</f>
        <v>0</v>
      </c>
      <c r="G4254" s="1097"/>
      <c r="H4254" s="1106"/>
      <c r="I4254" s="1099"/>
      <c r="J4254" s="1100"/>
      <c r="K4254" s="1101"/>
      <c r="L4254" s="1101"/>
    </row>
    <row r="4255" spans="1:12" ht="13.5" customHeight="1">
      <c r="B4255" s="1253"/>
      <c r="C4255" s="1258"/>
      <c r="D4255" s="1093"/>
      <c r="E4255" s="1283"/>
      <c r="F4255" s="1286"/>
      <c r="G4255" s="1097"/>
      <c r="H4255" s="1106"/>
      <c r="I4255" s="1099"/>
      <c r="J4255" s="1100"/>
      <c r="K4255" s="1101"/>
      <c r="L4255" s="1101"/>
    </row>
    <row r="4256" spans="1:12" ht="25.5" customHeight="1">
      <c r="A4256" s="1097" t="s">
        <v>3428</v>
      </c>
      <c r="B4256" s="1140" t="s">
        <v>2157</v>
      </c>
      <c r="C4256" s="1101"/>
      <c r="D4256" s="1101"/>
      <c r="E4256" s="1283"/>
      <c r="F4256" s="1286"/>
      <c r="G4256" s="1097"/>
      <c r="H4256" s="1106"/>
      <c r="I4256" s="1099"/>
      <c r="J4256" s="1100"/>
      <c r="K4256" s="1101"/>
      <c r="L4256" s="1101"/>
    </row>
    <row r="4257" spans="1:12" ht="13.5" customHeight="1">
      <c r="B4257" s="1138" t="s">
        <v>2144</v>
      </c>
      <c r="C4257" s="1123"/>
      <c r="D4257" s="1101"/>
      <c r="E4257" s="1283"/>
      <c r="F4257" s="1286"/>
      <c r="G4257" s="1097"/>
      <c r="H4257" s="1106"/>
      <c r="I4257" s="1099"/>
      <c r="J4257" s="1100"/>
      <c r="K4257" s="1101"/>
      <c r="L4257" s="1101"/>
    </row>
    <row r="4258" spans="1:12" ht="13.5" customHeight="1">
      <c r="B4258" s="1139" t="s">
        <v>2146</v>
      </c>
      <c r="C4258" s="1123" t="s">
        <v>5</v>
      </c>
      <c r="D4258" s="1100">
        <v>1</v>
      </c>
      <c r="E4258" s="1283"/>
      <c r="F4258" s="1101">
        <f t="shared" ref="F4258:F4259" si="234">D4258*E4258</f>
        <v>0</v>
      </c>
      <c r="G4258" s="1097"/>
      <c r="H4258" s="1106"/>
      <c r="I4258" s="1099"/>
      <c r="J4258" s="1100"/>
      <c r="K4258" s="1101"/>
      <c r="L4258" s="1101"/>
    </row>
    <row r="4259" spans="1:12" ht="13.5" customHeight="1">
      <c r="B4259" s="1139" t="s">
        <v>2671</v>
      </c>
      <c r="C4259" s="1123" t="s">
        <v>5</v>
      </c>
      <c r="D4259" s="1100">
        <v>2</v>
      </c>
      <c r="E4259" s="1283"/>
      <c r="F4259" s="1101">
        <f t="shared" si="234"/>
        <v>0</v>
      </c>
      <c r="G4259" s="1097"/>
      <c r="H4259" s="1106"/>
      <c r="I4259" s="1099"/>
      <c r="J4259" s="1100"/>
      <c r="K4259" s="1101"/>
      <c r="L4259" s="1101"/>
    </row>
    <row r="4260" spans="1:12" ht="13.5" customHeight="1">
      <c r="B4260" s="1253"/>
      <c r="C4260" s="1258"/>
      <c r="D4260" s="1093"/>
      <c r="E4260" s="1283"/>
      <c r="F4260" s="1286"/>
      <c r="G4260" s="1097"/>
      <c r="H4260" s="1106"/>
      <c r="I4260" s="1099"/>
      <c r="J4260" s="1100"/>
      <c r="K4260" s="1101"/>
      <c r="L4260" s="1101"/>
    </row>
    <row r="4261" spans="1:12" ht="14.5">
      <c r="A4261" s="1097" t="s">
        <v>3429</v>
      </c>
      <c r="B4261" s="1140" t="s">
        <v>2816</v>
      </c>
      <c r="C4261" s="1258"/>
      <c r="D4261" s="1093"/>
      <c r="E4261" s="1283"/>
      <c r="F4261" s="1286"/>
      <c r="G4261" s="1097"/>
      <c r="H4261" s="1106"/>
      <c r="I4261" s="1099"/>
      <c r="J4261" s="1100"/>
      <c r="K4261" s="1101"/>
      <c r="L4261" s="1101"/>
    </row>
    <row r="4262" spans="1:12" ht="13.5" customHeight="1">
      <c r="B4262" s="1157" t="s">
        <v>2817</v>
      </c>
      <c r="C4262" s="1258" t="s">
        <v>5</v>
      </c>
      <c r="D4262" s="1093">
        <v>2</v>
      </c>
      <c r="E4262" s="1283"/>
      <c r="F4262" s="1101">
        <f>D4262*E4262</f>
        <v>0</v>
      </c>
      <c r="G4262" s="1097"/>
      <c r="H4262" s="1106"/>
      <c r="I4262" s="1099"/>
      <c r="J4262" s="1100"/>
      <c r="K4262" s="1101"/>
      <c r="L4262" s="1101"/>
    </row>
    <row r="4263" spans="1:12" ht="13.5" customHeight="1">
      <c r="B4263" s="1253"/>
      <c r="C4263" s="1258"/>
      <c r="D4263" s="1093"/>
      <c r="E4263" s="1283"/>
      <c r="F4263" s="1286"/>
      <c r="G4263" s="1097"/>
      <c r="H4263" s="1106"/>
      <c r="I4263" s="1099"/>
      <c r="J4263" s="1100"/>
      <c r="K4263" s="1101"/>
      <c r="L4263" s="1101"/>
    </row>
    <row r="4264" spans="1:12" ht="37.5">
      <c r="A4264" s="1097" t="s">
        <v>3430</v>
      </c>
      <c r="B4264" s="1292" t="s">
        <v>2190</v>
      </c>
      <c r="C4264" s="1258"/>
      <c r="D4264" s="1093"/>
      <c r="E4264" s="1283"/>
      <c r="F4264" s="1286"/>
      <c r="G4264" s="1097"/>
      <c r="H4264" s="1106"/>
      <c r="I4264" s="1099"/>
      <c r="J4264" s="1100"/>
      <c r="K4264" s="1101"/>
      <c r="L4264" s="1101"/>
    </row>
    <row r="4265" spans="1:12" ht="13.5" customHeight="1">
      <c r="B4265" s="1138" t="s">
        <v>2191</v>
      </c>
      <c r="C4265" s="1258" t="s">
        <v>5</v>
      </c>
      <c r="D4265" s="1093">
        <v>3</v>
      </c>
      <c r="E4265" s="1283"/>
      <c r="F4265" s="1101">
        <f>D4265*E4265</f>
        <v>0</v>
      </c>
      <c r="G4265" s="1097"/>
      <c r="H4265" s="1106"/>
      <c r="I4265" s="1099"/>
      <c r="J4265" s="1100"/>
      <c r="K4265" s="1101"/>
      <c r="L4265" s="1101"/>
    </row>
    <row r="4266" spans="1:12" ht="13.5" customHeight="1">
      <c r="B4266" s="1253"/>
      <c r="C4266" s="1258"/>
      <c r="D4266" s="1093"/>
      <c r="E4266" s="1283"/>
      <c r="F4266" s="1286"/>
      <c r="G4266" s="1097"/>
      <c r="H4266" s="1106"/>
      <c r="I4266" s="1099"/>
      <c r="J4266" s="1100"/>
      <c r="K4266" s="1101"/>
      <c r="L4266" s="1101"/>
    </row>
    <row r="4267" spans="1:12" ht="23">
      <c r="A4267" s="1097" t="s">
        <v>3431</v>
      </c>
      <c r="B4267" s="1253" t="s">
        <v>2193</v>
      </c>
      <c r="C4267" s="1258"/>
      <c r="D4267" s="1093"/>
      <c r="E4267" s="1283"/>
      <c r="F4267" s="1286"/>
      <c r="G4267" s="1097"/>
      <c r="H4267" s="1106"/>
      <c r="I4267" s="1099"/>
      <c r="J4267" s="1100"/>
      <c r="K4267" s="1101"/>
      <c r="L4267" s="1101"/>
    </row>
    <row r="4268" spans="1:12" ht="13.5" customHeight="1">
      <c r="B4268" s="1138" t="s">
        <v>2820</v>
      </c>
      <c r="C4268" s="1258" t="s">
        <v>5</v>
      </c>
      <c r="D4268" s="1093">
        <v>3</v>
      </c>
      <c r="E4268" s="1283"/>
      <c r="F4268" s="1101">
        <f>D4268*E4268</f>
        <v>0</v>
      </c>
      <c r="G4268" s="1097"/>
      <c r="H4268" s="1106"/>
      <c r="I4268" s="1099"/>
      <c r="J4268" s="1100"/>
      <c r="K4268" s="1101"/>
      <c r="L4268" s="1101"/>
    </row>
    <row r="4269" spans="1:12" ht="13.5" customHeight="1">
      <c r="A4269" s="1231"/>
      <c r="B4269" s="1137"/>
      <c r="C4269" s="1260"/>
      <c r="E4269" s="1283"/>
      <c r="F4269" s="1286"/>
      <c r="G4269" s="1097"/>
      <c r="H4269" s="1106"/>
      <c r="I4269" s="1099"/>
      <c r="J4269" s="1100"/>
      <c r="K4269" s="1101"/>
      <c r="L4269" s="1101"/>
    </row>
    <row r="4270" spans="1:12" ht="172.5">
      <c r="A4270" s="1097" t="s">
        <v>3432</v>
      </c>
      <c r="B4270" s="1137" t="s">
        <v>2915</v>
      </c>
      <c r="C4270" s="1099"/>
      <c r="D4270" s="1100"/>
      <c r="E4270" s="1101"/>
      <c r="F4270" s="1101"/>
    </row>
    <row r="4271" spans="1:12">
      <c r="A4271" s="1097"/>
      <c r="B4271" s="1137" t="s">
        <v>3433</v>
      </c>
      <c r="C4271" s="1099" t="s">
        <v>1579</v>
      </c>
      <c r="D4271" s="1100">
        <v>30</v>
      </c>
      <c r="E4271" s="1101"/>
      <c r="F4271" s="1101">
        <f t="shared" ref="F4271:F4273" si="235">D4271*E4271</f>
        <v>0</v>
      </c>
    </row>
    <row r="4272" spans="1:12">
      <c r="A4272" s="1097"/>
      <c r="B4272" s="1137" t="s">
        <v>3434</v>
      </c>
      <c r="C4272" s="1099" t="s">
        <v>1579</v>
      </c>
      <c r="D4272" s="1100">
        <v>36</v>
      </c>
      <c r="E4272" s="1101"/>
      <c r="F4272" s="1101">
        <f t="shared" si="235"/>
        <v>0</v>
      </c>
    </row>
    <row r="4273" spans="1:12">
      <c r="A4273" s="1097"/>
      <c r="B4273" s="1137" t="s">
        <v>2824</v>
      </c>
      <c r="C4273" s="1099" t="s">
        <v>1579</v>
      </c>
      <c r="D4273" s="1100">
        <v>144</v>
      </c>
      <c r="E4273" s="1101"/>
      <c r="F4273" s="1101">
        <f t="shared" si="235"/>
        <v>0</v>
      </c>
    </row>
    <row r="4274" spans="1:12" ht="13.5" customHeight="1">
      <c r="A4274" s="1097"/>
      <c r="B4274" s="1112"/>
      <c r="C4274" s="1099"/>
      <c r="D4274" s="1100"/>
      <c r="E4274" s="1101"/>
      <c r="F4274" s="1101"/>
    </row>
    <row r="4275" spans="1:12" ht="132" customHeight="1">
      <c r="A4275" s="1097" t="s">
        <v>3435</v>
      </c>
      <c r="B4275" s="1137" t="s">
        <v>2826</v>
      </c>
      <c r="C4275" s="1126"/>
      <c r="D4275" s="1100"/>
      <c r="E4275" s="1101"/>
      <c r="F4275" s="1101"/>
    </row>
    <row r="4276" spans="1:12">
      <c r="A4276" s="1097"/>
      <c r="B4276" s="1157" t="s">
        <v>2146</v>
      </c>
      <c r="C4276" s="1293" t="s">
        <v>1579</v>
      </c>
      <c r="D4276" s="1100">
        <v>30</v>
      </c>
      <c r="E4276" s="1101"/>
      <c r="F4276" s="1101">
        <f t="shared" ref="F4276:F4278" si="236">D4276*E4276</f>
        <v>0</v>
      </c>
    </row>
    <row r="4277" spans="1:12">
      <c r="A4277" s="1097"/>
      <c r="B4277" s="1157" t="s">
        <v>2671</v>
      </c>
      <c r="C4277" s="1293" t="s">
        <v>1579</v>
      </c>
      <c r="D4277" s="1100">
        <v>36</v>
      </c>
      <c r="E4277" s="1101"/>
      <c r="F4277" s="1101">
        <f t="shared" si="236"/>
        <v>0</v>
      </c>
    </row>
    <row r="4278" spans="1:12" ht="13.5" customHeight="1">
      <c r="A4278" s="1097"/>
      <c r="B4278" s="1157" t="s">
        <v>2147</v>
      </c>
      <c r="C4278" s="1293" t="s">
        <v>1579</v>
      </c>
      <c r="D4278" s="1100">
        <v>144</v>
      </c>
      <c r="E4278" s="1101"/>
      <c r="F4278" s="1101">
        <f t="shared" si="236"/>
        <v>0</v>
      </c>
    </row>
    <row r="4279" spans="1:12" ht="13.5" customHeight="1">
      <c r="A4279" s="1097"/>
      <c r="B4279" s="1112"/>
      <c r="C4279" s="1099"/>
      <c r="D4279" s="1100"/>
      <c r="E4279" s="1101"/>
      <c r="F4279" s="1101"/>
    </row>
    <row r="4280" spans="1:12" ht="57.5">
      <c r="A4280" s="1097" t="s">
        <v>3436</v>
      </c>
      <c r="B4280" s="1137" t="s">
        <v>2188</v>
      </c>
      <c r="C4280" s="1100"/>
      <c r="D4280" s="1294"/>
      <c r="E4280" s="1101"/>
      <c r="F4280" s="1101"/>
    </row>
    <row r="4281" spans="1:12" ht="13.5" customHeight="1">
      <c r="A4281" s="1097"/>
      <c r="B4281" s="1137"/>
      <c r="C4281" s="1100" t="s">
        <v>7</v>
      </c>
      <c r="D4281" s="1294">
        <v>30</v>
      </c>
      <c r="E4281" s="1101"/>
      <c r="F4281" s="1101">
        <f>D4281*E4281</f>
        <v>0</v>
      </c>
    </row>
    <row r="4282" spans="1:12">
      <c r="A4282" s="1132"/>
      <c r="B4282" s="1104"/>
      <c r="C4282" s="1099"/>
      <c r="D4282" s="1100"/>
      <c r="E4282" s="1130"/>
      <c r="F4282" s="1101"/>
    </row>
    <row r="4283" spans="1:12" ht="34.5">
      <c r="A4283" s="1097" t="s">
        <v>3437</v>
      </c>
      <c r="B4283" s="1077" t="s">
        <v>2196</v>
      </c>
      <c r="C4283" s="1164"/>
      <c r="D4283" s="1164"/>
      <c r="E4283" s="1101"/>
      <c r="F4283" s="1101"/>
    </row>
    <row r="4284" spans="1:12">
      <c r="A4284" s="1165"/>
      <c r="B4284" s="1166"/>
      <c r="C4284" s="1088" t="s">
        <v>2155</v>
      </c>
      <c r="D4284" s="1088">
        <v>1</v>
      </c>
      <c r="E4284" s="1101"/>
      <c r="F4284" s="1101">
        <f>D4284*E4284</f>
        <v>0</v>
      </c>
    </row>
    <row r="4285" spans="1:12">
      <c r="A4285" s="1097"/>
      <c r="C4285" s="1164"/>
      <c r="D4285" s="1164"/>
      <c r="E4285" s="1101"/>
      <c r="F4285" s="1101"/>
    </row>
    <row r="4286" spans="1:12" ht="29">
      <c r="A4286" s="1097" t="s">
        <v>3438</v>
      </c>
      <c r="B4286" s="1186" t="s">
        <v>2218</v>
      </c>
      <c r="C4286" s="1187"/>
      <c r="D4286" s="1188"/>
      <c r="E4286" s="1101"/>
      <c r="F4286" s="1101"/>
      <c r="J4286" s="1140"/>
      <c r="L4286" s="1189"/>
    </row>
    <row r="4287" spans="1:12" ht="14.5">
      <c r="A4287" s="1190"/>
      <c r="B4287" s="1191"/>
      <c r="C4287" s="1187" t="s">
        <v>183</v>
      </c>
      <c r="D4287" s="1188">
        <v>1</v>
      </c>
      <c r="E4287" s="1101"/>
      <c r="F4287" s="1101">
        <f>D4287*E4287</f>
        <v>0</v>
      </c>
      <c r="J4287" s="1140"/>
      <c r="L4287" s="1189"/>
    </row>
    <row r="4288" spans="1:12" ht="14.5">
      <c r="A4288" s="1190"/>
      <c r="B4288" s="1191"/>
      <c r="C4288" s="1187"/>
      <c r="D4288" s="1188"/>
      <c r="E4288" s="1101"/>
      <c r="F4288" s="1101"/>
      <c r="J4288" s="1140"/>
      <c r="L4288" s="1189"/>
    </row>
    <row r="4289" spans="1:12" ht="14.5">
      <c r="A4289" s="1190"/>
      <c r="B4289" s="1191"/>
      <c r="C4289" s="1187"/>
      <c r="D4289" s="1188"/>
      <c r="E4289" s="1101"/>
      <c r="F4289" s="1101"/>
      <c r="J4289" s="1140"/>
      <c r="L4289" s="1189"/>
    </row>
    <row r="4290" spans="1:12" ht="46">
      <c r="A4290" s="1097" t="s">
        <v>3439</v>
      </c>
      <c r="B4290" s="1077" t="s">
        <v>2223</v>
      </c>
      <c r="D4290" s="1130"/>
      <c r="E4290" s="1101"/>
      <c r="F4290" s="1101"/>
      <c r="J4290" s="1192"/>
      <c r="L4290" s="1193"/>
    </row>
    <row r="4291" spans="1:12">
      <c r="A4291" s="1077"/>
      <c r="B4291" s="1194"/>
      <c r="C4291" s="1088" t="s">
        <v>2155</v>
      </c>
      <c r="D4291" s="1088">
        <v>1</v>
      </c>
      <c r="E4291" s="1101"/>
      <c r="F4291" s="1101">
        <f>D4291*E4291</f>
        <v>0</v>
      </c>
      <c r="J4291" s="1192"/>
      <c r="L4291" s="1193"/>
    </row>
    <row r="4292" spans="1:12" ht="12.5">
      <c r="A4292" s="1195"/>
      <c r="B4292" s="1196"/>
      <c r="C4292" s="1185"/>
      <c r="D4292" s="1185"/>
      <c r="E4292" s="1101"/>
      <c r="F4292" s="1101"/>
      <c r="J4292" s="1197"/>
      <c r="L4292" s="1193"/>
    </row>
    <row r="4293" spans="1:12" ht="70.5" customHeight="1">
      <c r="A4293" s="1097" t="s">
        <v>3440</v>
      </c>
      <c r="B4293" s="1077" t="s">
        <v>2225</v>
      </c>
      <c r="C4293" s="1198"/>
      <c r="D4293" s="1198"/>
      <c r="E4293" s="1101"/>
      <c r="F4293" s="1101"/>
      <c r="J4293" s="1197"/>
      <c r="L4293" s="1193"/>
    </row>
    <row r="4294" spans="1:12">
      <c r="A4294" s="1077"/>
      <c r="B4294" s="1194"/>
      <c r="C4294" s="1088" t="s">
        <v>2155</v>
      </c>
      <c r="D4294" s="1088">
        <v>1</v>
      </c>
      <c r="E4294" s="1101"/>
      <c r="F4294" s="1101">
        <f>D4294*E4294</f>
        <v>0</v>
      </c>
      <c r="J4294" s="1192"/>
      <c r="L4294" s="1193"/>
    </row>
    <row r="4295" spans="1:12" ht="13.5" customHeight="1">
      <c r="A4295" s="1132"/>
      <c r="B4295" s="1295"/>
      <c r="C4295" s="1099"/>
      <c r="D4295" s="1100"/>
      <c r="E4295" s="1101"/>
      <c r="F4295" s="1101"/>
    </row>
    <row r="4296" spans="1:12" ht="13.5" customHeight="1">
      <c r="A4296" s="1287" t="s">
        <v>3419</v>
      </c>
      <c r="B4296" s="1200" t="s">
        <v>2832</v>
      </c>
      <c r="C4296" s="1296"/>
      <c r="D4296" s="1297"/>
      <c r="E4296" s="1202"/>
      <c r="F4296" s="1203">
        <f>SUM(F4211:F4295)</f>
        <v>0</v>
      </c>
    </row>
    <row r="4297" spans="1:12" ht="13.5" customHeight="1">
      <c r="A4297" s="1132"/>
      <c r="B4297" s="1295"/>
      <c r="C4297" s="1099"/>
      <c r="D4297" s="1100"/>
      <c r="E4297" s="1101"/>
      <c r="F4297" s="1101"/>
    </row>
    <row r="4298" spans="1:12" ht="13.5" customHeight="1" thickBot="1">
      <c r="A4298" s="1132"/>
      <c r="B4298" s="1295"/>
      <c r="C4298" s="1099"/>
      <c r="D4298" s="1100"/>
      <c r="E4298" s="1101"/>
      <c r="F4298" s="1101"/>
    </row>
    <row r="4299" spans="1:12" ht="23.5" thickBot="1">
      <c r="A4299" s="1298" t="s">
        <v>1419</v>
      </c>
      <c r="B4299" s="1239" t="s">
        <v>3441</v>
      </c>
      <c r="C4299" s="1240"/>
      <c r="D4299" s="1240"/>
      <c r="E4299" s="1241"/>
      <c r="F4299" s="1365">
        <f>F4135+F4205+F4296</f>
        <v>0</v>
      </c>
    </row>
    <row r="4300" spans="1:12">
      <c r="A4300" s="1151"/>
      <c r="B4300" s="1219"/>
      <c r="C4300" s="1172"/>
      <c r="D4300" s="1221"/>
      <c r="E4300" s="1101"/>
      <c r="F4300" s="1101"/>
      <c r="J4300" s="1197"/>
      <c r="L4300" s="1193"/>
    </row>
    <row r="4301" spans="1:12" s="1310" customFormat="1">
      <c r="C4301" s="1270"/>
      <c r="D4301" s="1271"/>
      <c r="E4301" s="1311"/>
      <c r="F4301" s="1311"/>
    </row>
    <row r="4302" spans="1:12" s="1310" customFormat="1" ht="14">
      <c r="A4302" s="1312" t="s">
        <v>1421</v>
      </c>
      <c r="B4302" s="1313" t="s">
        <v>3442</v>
      </c>
      <c r="C4302" s="1314"/>
      <c r="D4302" s="1314"/>
      <c r="E4302" s="1311"/>
      <c r="F4302" s="1311"/>
    </row>
    <row r="4303" spans="1:12" s="1310" customFormat="1">
      <c r="A4303" s="1315"/>
      <c r="B4303" s="1315"/>
      <c r="C4303" s="1316"/>
      <c r="D4303" s="1316"/>
      <c r="E4303" s="1311"/>
      <c r="F4303" s="1311"/>
    </row>
    <row r="4304" spans="1:12" s="1310" customFormat="1">
      <c r="A4304" s="1317" t="s">
        <v>3443</v>
      </c>
      <c r="B4304" s="1318" t="s">
        <v>3444</v>
      </c>
      <c r="C4304" s="1316"/>
      <c r="D4304" s="1316"/>
      <c r="E4304" s="1311"/>
      <c r="F4304" s="1311"/>
    </row>
    <row r="4305" spans="1:7" s="1310" customFormat="1">
      <c r="A4305" s="1317"/>
      <c r="B4305" s="1318"/>
      <c r="C4305" s="1316"/>
      <c r="D4305" s="1316"/>
      <c r="E4305" s="1311"/>
      <c r="F4305" s="1311"/>
    </row>
    <row r="4306" spans="1:7" s="1310" customFormat="1" ht="13.5" customHeight="1">
      <c r="A4306" s="1319" t="s">
        <v>3445</v>
      </c>
      <c r="B4306" s="1319" t="s">
        <v>3446</v>
      </c>
      <c r="C4306" s="1320"/>
      <c r="D4306" s="1320"/>
      <c r="E4306" s="1321"/>
      <c r="F4306" s="1321"/>
      <c r="G4306" s="1322"/>
    </row>
    <row r="4307" spans="1:7" s="1310" customFormat="1" ht="14.5">
      <c r="A4307" s="1319"/>
      <c r="B4307" s="1319"/>
      <c r="C4307" s="1323" t="s">
        <v>2155</v>
      </c>
      <c r="D4307" s="1320">
        <v>1</v>
      </c>
      <c r="E4307" s="1324"/>
      <c r="F4307" s="1101">
        <f>D4307*E4307</f>
        <v>0</v>
      </c>
      <c r="G4307" s="1322"/>
    </row>
    <row r="4308" spans="1:7" s="1310" customFormat="1" ht="14.5">
      <c r="A4308" s="1319"/>
      <c r="B4308" s="1319"/>
      <c r="C4308" s="1323"/>
      <c r="D4308" s="1320"/>
      <c r="E4308" s="1324"/>
      <c r="F4308" s="1324"/>
      <c r="G4308" s="1322"/>
    </row>
    <row r="4309" spans="1:7" s="1310" customFormat="1" ht="23">
      <c r="A4309" s="1319" t="s">
        <v>3447</v>
      </c>
      <c r="B4309" s="1319" t="s">
        <v>3448</v>
      </c>
      <c r="C4309" s="1320"/>
      <c r="D4309" s="1320"/>
      <c r="E4309" s="1321"/>
      <c r="F4309" s="1321"/>
    </row>
    <row r="4310" spans="1:7" s="1310" customFormat="1">
      <c r="A4310" s="1319"/>
      <c r="B4310" s="1319"/>
      <c r="C4310" s="1323" t="s">
        <v>2155</v>
      </c>
      <c r="D4310" s="1320">
        <v>1</v>
      </c>
      <c r="E4310" s="1324"/>
      <c r="F4310" s="1101">
        <f>D4310*E4310</f>
        <v>0</v>
      </c>
    </row>
    <row r="4311" spans="1:7" s="1310" customFormat="1" ht="12.5">
      <c r="A4311" s="1319"/>
      <c r="B4311" s="1319" t="s">
        <v>841</v>
      </c>
      <c r="C4311" s="1325"/>
      <c r="D4311" s="1325"/>
      <c r="E4311" s="1321"/>
      <c r="F4311" s="1321"/>
    </row>
    <row r="4312" spans="1:7" s="1310" customFormat="1">
      <c r="A4312" s="1319" t="s">
        <v>3449</v>
      </c>
      <c r="B4312" s="1319" t="s">
        <v>3450</v>
      </c>
      <c r="C4312" s="1320"/>
      <c r="D4312" s="1320"/>
      <c r="E4312" s="1321"/>
      <c r="F4312" s="1321"/>
    </row>
    <row r="4313" spans="1:7" s="1310" customFormat="1">
      <c r="A4313" s="1319"/>
      <c r="B4313" s="1319"/>
      <c r="C4313" s="1323" t="s">
        <v>2155</v>
      </c>
      <c r="D4313" s="1320">
        <v>1</v>
      </c>
      <c r="E4313" s="1324"/>
      <c r="F4313" s="1101">
        <f>D4313*E4313</f>
        <v>0</v>
      </c>
    </row>
    <row r="4314" spans="1:7" s="1310" customFormat="1" ht="12.5">
      <c r="A4314" s="1319"/>
      <c r="B4314" s="1319"/>
      <c r="C4314" s="1325"/>
      <c r="D4314" s="1325"/>
      <c r="E4314" s="1321"/>
      <c r="F4314" s="1321"/>
    </row>
    <row r="4315" spans="1:7" s="1310" customFormat="1" ht="46.5" customHeight="1">
      <c r="A4315" s="1319" t="s">
        <v>3451</v>
      </c>
      <c r="B4315" s="1319" t="s">
        <v>3452</v>
      </c>
      <c r="C4315" s="1320"/>
      <c r="D4315" s="1320"/>
      <c r="E4315" s="1321"/>
      <c r="F4315" s="1321"/>
    </row>
    <row r="4316" spans="1:7" s="1310" customFormat="1">
      <c r="A4316" s="1319"/>
      <c r="B4316" s="1319"/>
      <c r="C4316" s="1320" t="s">
        <v>2155</v>
      </c>
      <c r="D4316" s="1320">
        <v>1</v>
      </c>
      <c r="E4316" s="1324"/>
      <c r="F4316" s="1101">
        <f>D4316*E4316</f>
        <v>0</v>
      </c>
    </row>
    <row r="4317" spans="1:7" s="1310" customFormat="1" ht="12.5">
      <c r="A4317" s="1319"/>
      <c r="B4317" s="1319"/>
      <c r="C4317" s="1325"/>
      <c r="D4317" s="1325"/>
      <c r="E4317" s="1321"/>
      <c r="F4317" s="1321"/>
    </row>
    <row r="4318" spans="1:7" s="1310" customFormat="1" ht="34.5">
      <c r="A4318" s="1319" t="s">
        <v>3453</v>
      </c>
      <c r="B4318" s="1319" t="s">
        <v>3454</v>
      </c>
      <c r="C4318" s="1320"/>
      <c r="D4318" s="1320"/>
      <c r="E4318" s="1321"/>
      <c r="F4318" s="1321"/>
    </row>
    <row r="4319" spans="1:7" s="1310" customFormat="1">
      <c r="A4319" s="1319"/>
      <c r="B4319" s="1319"/>
      <c r="C4319" s="1320"/>
      <c r="D4319" s="1320"/>
      <c r="E4319" s="1321"/>
      <c r="F4319" s="1321"/>
    </row>
    <row r="4320" spans="1:7" s="1310" customFormat="1">
      <c r="A4320" s="1319"/>
      <c r="B4320" s="1319" t="s">
        <v>3455</v>
      </c>
      <c r="C4320" s="1320"/>
      <c r="D4320" s="1320"/>
      <c r="E4320" s="1321"/>
      <c r="F4320" s="1321"/>
    </row>
    <row r="4321" spans="1:6" s="1310" customFormat="1">
      <c r="A4321" s="1319"/>
      <c r="B4321" s="1319" t="s">
        <v>3456</v>
      </c>
      <c r="C4321" s="1320"/>
      <c r="D4321" s="1320"/>
      <c r="E4321" s="1321"/>
      <c r="F4321" s="1321"/>
    </row>
    <row r="4322" spans="1:6" s="1310" customFormat="1">
      <c r="A4322" s="1319"/>
      <c r="B4322" s="1319" t="s">
        <v>3457</v>
      </c>
      <c r="C4322" s="1320"/>
      <c r="D4322" s="1320"/>
      <c r="E4322" s="1321"/>
      <c r="F4322" s="1321"/>
    </row>
    <row r="4323" spans="1:6" s="1310" customFormat="1" ht="23">
      <c r="A4323" s="1326"/>
      <c r="B4323" s="1319" t="s">
        <v>3458</v>
      </c>
      <c r="C4323" s="1320"/>
      <c r="D4323" s="1320"/>
      <c r="E4323" s="1321"/>
      <c r="F4323" s="1321"/>
    </row>
    <row r="4324" spans="1:6" s="1310" customFormat="1">
      <c r="A4324" s="1319"/>
      <c r="B4324" s="1319" t="s">
        <v>3459</v>
      </c>
      <c r="C4324" s="1320"/>
      <c r="D4324" s="1320"/>
      <c r="E4324" s="1321"/>
      <c r="F4324" s="1321"/>
    </row>
    <row r="4325" spans="1:6" s="1310" customFormat="1">
      <c r="A4325" s="1319"/>
      <c r="B4325" s="1319" t="s">
        <v>3460</v>
      </c>
      <c r="C4325" s="1320"/>
      <c r="D4325" s="1320"/>
      <c r="E4325" s="1321"/>
      <c r="F4325" s="1321"/>
    </row>
    <row r="4326" spans="1:6" s="1329" customFormat="1" ht="17.149999999999999" customHeight="1">
      <c r="A4326" s="1319"/>
      <c r="B4326" s="1319" t="s">
        <v>3461</v>
      </c>
      <c r="C4326" s="1320"/>
      <c r="D4326" s="1320"/>
      <c r="E4326" s="1327"/>
      <c r="F4326" s="1328"/>
    </row>
    <row r="4327" spans="1:6" s="1310" customFormat="1">
      <c r="A4327" s="1319"/>
      <c r="B4327" s="1319"/>
      <c r="C4327" s="1320" t="s">
        <v>2155</v>
      </c>
      <c r="D4327" s="1320">
        <v>1</v>
      </c>
      <c r="E4327" s="1324"/>
      <c r="F4327" s="1101">
        <f>D4327*E4327</f>
        <v>0</v>
      </c>
    </row>
    <row r="4328" spans="1:6" s="1310" customFormat="1" ht="12.5">
      <c r="A4328" s="1319"/>
      <c r="B4328" s="1319"/>
      <c r="C4328" s="1325"/>
      <c r="D4328" s="1325"/>
      <c r="E4328" s="1321"/>
      <c r="F4328" s="1321"/>
    </row>
    <row r="4329" spans="1:6" s="1310" customFormat="1" ht="23">
      <c r="A4329" s="1319" t="s">
        <v>3462</v>
      </c>
      <c r="B4329" s="1319" t="s">
        <v>3463</v>
      </c>
      <c r="C4329" s="1320"/>
      <c r="D4329" s="1320"/>
      <c r="E4329" s="1321"/>
      <c r="F4329" s="1321"/>
    </row>
    <row r="4330" spans="1:6" s="1310" customFormat="1">
      <c r="A4330" s="1319"/>
      <c r="B4330" s="1319"/>
      <c r="C4330" s="1320" t="s">
        <v>2155</v>
      </c>
      <c r="D4330" s="1320">
        <v>1</v>
      </c>
      <c r="E4330" s="1324"/>
      <c r="F4330" s="1101">
        <f>D4330*E4330</f>
        <v>0</v>
      </c>
    </row>
    <row r="4331" spans="1:6" s="1310" customFormat="1">
      <c r="A4331" s="1319"/>
      <c r="B4331" s="1319" t="s">
        <v>841</v>
      </c>
      <c r="C4331" s="1320"/>
      <c r="D4331" s="1320"/>
      <c r="E4331" s="1321"/>
      <c r="F4331" s="1321"/>
    </row>
    <row r="4332" spans="1:6" s="1310" customFormat="1" ht="69">
      <c r="A4332" s="1319" t="s">
        <v>3464</v>
      </c>
      <c r="B4332" s="1319" t="s">
        <v>3465</v>
      </c>
      <c r="C4332" s="1325"/>
      <c r="D4332" s="1325"/>
      <c r="E4332" s="1321"/>
      <c r="F4332" s="1321"/>
    </row>
    <row r="4333" spans="1:6" s="1310" customFormat="1">
      <c r="A4333" s="1319"/>
      <c r="B4333" s="1319"/>
      <c r="C4333" s="1320" t="s">
        <v>2155</v>
      </c>
      <c r="D4333" s="1320">
        <v>1</v>
      </c>
      <c r="E4333" s="1324"/>
      <c r="F4333" s="1101">
        <f>D4333*E4333</f>
        <v>0</v>
      </c>
    </row>
    <row r="4334" spans="1:6" s="1310" customFormat="1">
      <c r="A4334" s="1319"/>
      <c r="B4334" s="1319"/>
      <c r="C4334" s="1320"/>
      <c r="D4334" s="1320"/>
      <c r="E4334" s="1324"/>
      <c r="F4334" s="1330"/>
    </row>
    <row r="4335" spans="1:6" s="1310" customFormat="1">
      <c r="A4335" s="1331" t="s">
        <v>3443</v>
      </c>
      <c r="B4335" s="1332" t="s">
        <v>3466</v>
      </c>
      <c r="C4335" s="1333"/>
      <c r="D4335" s="1333"/>
      <c r="E4335" s="1334"/>
      <c r="F4335" s="1335">
        <f>SUM(F4305:F4334)</f>
        <v>0</v>
      </c>
    </row>
    <row r="4336" spans="1:6" s="1310" customFormat="1">
      <c r="A4336" s="1319"/>
      <c r="B4336" s="1319"/>
      <c r="C4336" s="1320"/>
      <c r="D4336" s="1320"/>
      <c r="E4336" s="1324"/>
      <c r="F4336" s="1330"/>
    </row>
    <row r="4337" spans="1:6" s="1310" customFormat="1">
      <c r="A4337" s="1336" t="s">
        <v>3467</v>
      </c>
      <c r="B4337" s="1336" t="s">
        <v>3468</v>
      </c>
      <c r="C4337" s="1320"/>
      <c r="D4337" s="1320"/>
      <c r="E4337" s="1324"/>
      <c r="F4337" s="1330"/>
    </row>
    <row r="4338" spans="1:6" s="1310" customFormat="1">
      <c r="A4338" s="1319"/>
      <c r="B4338" s="1319"/>
      <c r="C4338" s="1320"/>
      <c r="D4338" s="1320"/>
      <c r="E4338" s="1324"/>
      <c r="F4338" s="1330"/>
    </row>
    <row r="4339" spans="1:6" s="1310" customFormat="1" ht="14.5">
      <c r="A4339" s="1231" t="s">
        <v>3469</v>
      </c>
      <c r="B4339" s="1268" t="s">
        <v>3470</v>
      </c>
      <c r="C4339" s="1264" t="s">
        <v>5</v>
      </c>
      <c r="D4339" s="1088">
        <v>1</v>
      </c>
      <c r="E4339" s="1337"/>
      <c r="F4339" s="1101">
        <f>D4339*E4339</f>
        <v>0</v>
      </c>
    </row>
    <row r="4340" spans="1:6" s="1310" customFormat="1" ht="14.5">
      <c r="A4340" s="1231"/>
      <c r="B4340" s="1265"/>
      <c r="C4340" s="1264"/>
      <c r="D4340" s="1088"/>
      <c r="E4340" s="1337"/>
      <c r="F4340" s="1267"/>
    </row>
    <row r="4341" spans="1:6" s="1310" customFormat="1" ht="29">
      <c r="A4341" s="1231" t="s">
        <v>3471</v>
      </c>
      <c r="B4341" s="1309" t="s">
        <v>3472</v>
      </c>
      <c r="C4341" s="1266"/>
      <c r="D4341" s="1088"/>
      <c r="E4341" s="1337"/>
      <c r="F4341" s="1267"/>
    </row>
    <row r="4342" spans="1:6" s="1310" customFormat="1" ht="14.5">
      <c r="A4342" s="1231"/>
      <c r="B4342" s="1268" t="s">
        <v>2665</v>
      </c>
      <c r="C4342" s="1266" t="s">
        <v>5</v>
      </c>
      <c r="D4342" s="1088">
        <v>10</v>
      </c>
      <c r="E4342" s="1337"/>
      <c r="F4342" s="1101">
        <f>D4342*E4342</f>
        <v>0</v>
      </c>
    </row>
    <row r="4343" spans="1:6" s="1310" customFormat="1" ht="14.5">
      <c r="A4343" s="1231"/>
      <c r="B4343" s="1265"/>
      <c r="C4343" s="1264"/>
      <c r="D4343" s="1088"/>
      <c r="E4343" s="1337"/>
      <c r="F4343" s="1267"/>
    </row>
    <row r="4344" spans="1:6" s="1310" customFormat="1" ht="29">
      <c r="A4344" s="1231" t="s">
        <v>3473</v>
      </c>
      <c r="B4344" s="1338" t="s">
        <v>3474</v>
      </c>
      <c r="C4344" s="1266"/>
      <c r="D4344" s="1088"/>
      <c r="E4344" s="1337"/>
      <c r="F4344" s="1267"/>
    </row>
    <row r="4345" spans="1:6" s="1310" customFormat="1" ht="14.5">
      <c r="A4345" s="1231"/>
      <c r="B4345" s="1268" t="s">
        <v>3475</v>
      </c>
      <c r="C4345" s="1266" t="s">
        <v>1579</v>
      </c>
      <c r="D4345" s="1088">
        <v>36</v>
      </c>
      <c r="E4345" s="1337"/>
      <c r="F4345" s="1101">
        <f t="shared" ref="F4345:F4348" si="237">D4345*E4345</f>
        <v>0</v>
      </c>
    </row>
    <row r="4346" spans="1:6" s="1310" customFormat="1" ht="14.5">
      <c r="A4346" s="1231"/>
      <c r="B4346" s="1268" t="s">
        <v>3476</v>
      </c>
      <c r="C4346" s="1266" t="s">
        <v>1579</v>
      </c>
      <c r="D4346" s="1088">
        <v>18</v>
      </c>
      <c r="E4346" s="1337"/>
      <c r="F4346" s="1101">
        <f t="shared" si="237"/>
        <v>0</v>
      </c>
    </row>
    <row r="4347" spans="1:6" s="1310" customFormat="1" ht="14.5">
      <c r="A4347" s="1231"/>
      <c r="B4347" s="1268" t="s">
        <v>3477</v>
      </c>
      <c r="C4347" s="1266" t="s">
        <v>1579</v>
      </c>
      <c r="D4347" s="1088">
        <v>18</v>
      </c>
      <c r="E4347" s="1337"/>
      <c r="F4347" s="1101">
        <f t="shared" si="237"/>
        <v>0</v>
      </c>
    </row>
    <row r="4348" spans="1:6" s="1310" customFormat="1" ht="14.5">
      <c r="A4348" s="1231"/>
      <c r="B4348" s="1268" t="s">
        <v>3478</v>
      </c>
      <c r="C4348" s="1266" t="s">
        <v>1579</v>
      </c>
      <c r="D4348" s="1088">
        <v>18</v>
      </c>
      <c r="E4348" s="1337"/>
      <c r="F4348" s="1101">
        <f t="shared" si="237"/>
        <v>0</v>
      </c>
    </row>
    <row r="4349" spans="1:6" s="1310" customFormat="1" ht="14.5">
      <c r="A4349" s="1231"/>
      <c r="B4349" s="1269"/>
      <c r="C4349" s="1266"/>
      <c r="D4349" s="1088"/>
      <c r="E4349" s="1337"/>
      <c r="F4349" s="1286"/>
    </row>
    <row r="4350" spans="1:6" s="1310" customFormat="1" ht="46">
      <c r="A4350" s="1231" t="s">
        <v>3479</v>
      </c>
      <c r="B4350" s="1269" t="s">
        <v>3480</v>
      </c>
      <c r="C4350" s="1339"/>
      <c r="D4350" s="1339"/>
      <c r="E4350" s="1337"/>
      <c r="F4350" s="1286"/>
    </row>
    <row r="4351" spans="1:6" s="1310" customFormat="1" ht="14.5">
      <c r="A4351" s="1231"/>
      <c r="B4351" s="1186" t="s">
        <v>3481</v>
      </c>
      <c r="C4351" s="1266" t="s">
        <v>5</v>
      </c>
      <c r="D4351" s="1088">
        <v>4</v>
      </c>
      <c r="E4351" s="1337"/>
      <c r="F4351" s="1101">
        <f t="shared" ref="F4351:F4354" si="238">D4351*E4351</f>
        <v>0</v>
      </c>
    </row>
    <row r="4352" spans="1:6" s="1310" customFormat="1" ht="14.5">
      <c r="A4352" s="1231"/>
      <c r="B4352" s="1186" t="s">
        <v>3482</v>
      </c>
      <c r="C4352" s="1266" t="s">
        <v>5</v>
      </c>
      <c r="D4352" s="1088">
        <v>2</v>
      </c>
      <c r="E4352" s="1337"/>
      <c r="F4352" s="1101">
        <f t="shared" si="238"/>
        <v>0</v>
      </c>
    </row>
    <row r="4353" spans="1:6" s="1310" customFormat="1" ht="14.5">
      <c r="A4353" s="1231"/>
      <c r="B4353" s="1186" t="s">
        <v>3483</v>
      </c>
      <c r="C4353" s="1266" t="s">
        <v>5</v>
      </c>
      <c r="D4353" s="1088">
        <v>2</v>
      </c>
      <c r="E4353" s="1337"/>
      <c r="F4353" s="1101">
        <f t="shared" si="238"/>
        <v>0</v>
      </c>
    </row>
    <row r="4354" spans="1:6" s="1310" customFormat="1" ht="14.5">
      <c r="A4354" s="1231"/>
      <c r="B4354" s="1186" t="s">
        <v>3484</v>
      </c>
      <c r="C4354" s="1266" t="s">
        <v>5</v>
      </c>
      <c r="D4354" s="1088">
        <v>2</v>
      </c>
      <c r="E4354" s="1337"/>
      <c r="F4354" s="1101">
        <f t="shared" si="238"/>
        <v>0</v>
      </c>
    </row>
    <row r="4355" spans="1:6" s="1310" customFormat="1" ht="14.5">
      <c r="A4355" s="1231"/>
      <c r="B4355" s="1269"/>
      <c r="C4355" s="1270"/>
      <c r="D4355" s="1270"/>
      <c r="E4355" s="1337"/>
      <c r="F4355" s="1267"/>
    </row>
    <row r="4356" spans="1:6" s="1310" customFormat="1" ht="23">
      <c r="A4356" s="1231" t="s">
        <v>3485</v>
      </c>
      <c r="B4356" s="1269" t="s">
        <v>2673</v>
      </c>
      <c r="C4356" s="1270" t="s">
        <v>7</v>
      </c>
      <c r="D4356" s="1270">
        <v>94</v>
      </c>
      <c r="E4356" s="1337"/>
      <c r="F4356" s="1101">
        <f>D4356*E4356</f>
        <v>0</v>
      </c>
    </row>
    <row r="4357" spans="1:6" s="1310" customFormat="1" ht="14.5">
      <c r="A4357" s="1231"/>
      <c r="B4357" s="1269"/>
      <c r="C4357" s="1271"/>
      <c r="D4357" s="1270"/>
      <c r="E4357" s="1337"/>
      <c r="F4357" s="1267"/>
    </row>
    <row r="4358" spans="1:6" s="1310" customFormat="1" ht="34.5">
      <c r="A4358" s="1231" t="s">
        <v>3486</v>
      </c>
      <c r="B4358" s="1269" t="s">
        <v>2675</v>
      </c>
      <c r="C4358" s="1187" t="s">
        <v>183</v>
      </c>
      <c r="D4358" s="1270">
        <v>1</v>
      </c>
      <c r="E4358" s="1337"/>
      <c r="F4358" s="1101">
        <f>D4358*E4358</f>
        <v>0</v>
      </c>
    </row>
    <row r="4359" spans="1:6" s="1310" customFormat="1" ht="14.5">
      <c r="A4359" s="1231"/>
      <c r="B4359" s="1269"/>
      <c r="C4359" s="1270"/>
      <c r="D4359" s="1270"/>
      <c r="E4359" s="1337"/>
      <c r="F4359" s="1267"/>
    </row>
    <row r="4360" spans="1:6" s="1310" customFormat="1" ht="80.5">
      <c r="A4360" s="1231" t="s">
        <v>3487</v>
      </c>
      <c r="B4360" s="1269" t="s">
        <v>3488</v>
      </c>
      <c r="C4360" s="1187" t="s">
        <v>183</v>
      </c>
      <c r="D4360" s="1270">
        <v>1</v>
      </c>
      <c r="E4360" s="1337"/>
      <c r="F4360" s="1101">
        <f>D4360*E4360</f>
        <v>0</v>
      </c>
    </row>
    <row r="4361" spans="1:6" s="1310" customFormat="1" ht="14.5">
      <c r="A4361" s="1231"/>
      <c r="B4361" s="1269"/>
      <c r="C4361" s="1270"/>
      <c r="D4361" s="1270"/>
      <c r="E4361" s="1337"/>
      <c r="F4361" s="1267"/>
    </row>
    <row r="4362" spans="1:6" s="1310" customFormat="1" ht="34.5">
      <c r="A4362" s="1231" t="s">
        <v>3489</v>
      </c>
      <c r="B4362" s="1269" t="s">
        <v>2679</v>
      </c>
      <c r="C4362" s="1187" t="s">
        <v>183</v>
      </c>
      <c r="D4362" s="1270">
        <v>1</v>
      </c>
      <c r="E4362" s="1337"/>
      <c r="F4362" s="1101">
        <f>D4362*E4362</f>
        <v>0</v>
      </c>
    </row>
    <row r="4363" spans="1:6" s="1310" customFormat="1" ht="14.5">
      <c r="A4363" s="1231"/>
      <c r="B4363" s="1269"/>
      <c r="C4363" s="1270"/>
      <c r="D4363" s="1270"/>
      <c r="E4363" s="1337"/>
      <c r="F4363" s="1267"/>
    </row>
    <row r="4364" spans="1:6" s="1310" customFormat="1" ht="46">
      <c r="A4364" s="1231" t="s">
        <v>3490</v>
      </c>
      <c r="B4364" s="1269" t="s">
        <v>2681</v>
      </c>
      <c r="C4364" s="1270"/>
      <c r="D4364" s="1270"/>
      <c r="E4364" s="1337"/>
      <c r="F4364" s="1267"/>
    </row>
    <row r="4365" spans="1:6" s="1310" customFormat="1" ht="14.5">
      <c r="A4365" s="1231"/>
      <c r="B4365" s="1272" t="s">
        <v>2682</v>
      </c>
      <c r="C4365" s="1270" t="s">
        <v>2174</v>
      </c>
      <c r="D4365" s="1270">
        <v>13</v>
      </c>
      <c r="E4365" s="1337"/>
      <c r="F4365" s="1101">
        <f t="shared" ref="F4365:F4366" si="239">D4365*E4365</f>
        <v>0</v>
      </c>
    </row>
    <row r="4366" spans="1:6" s="1310" customFormat="1" ht="14.5">
      <c r="A4366" s="1231"/>
      <c r="B4366" s="1272" t="s">
        <v>2683</v>
      </c>
      <c r="C4366" s="1270" t="s">
        <v>2174</v>
      </c>
      <c r="D4366" s="1270">
        <v>10</v>
      </c>
      <c r="E4366" s="1337"/>
      <c r="F4366" s="1101">
        <f t="shared" si="239"/>
        <v>0</v>
      </c>
    </row>
    <row r="4367" spans="1:6" s="1310" customFormat="1" ht="14.5">
      <c r="A4367" s="1231"/>
      <c r="B4367" s="1273"/>
      <c r="C4367" s="1264"/>
      <c r="D4367" s="1088"/>
      <c r="E4367" s="1337"/>
      <c r="F4367" s="1267"/>
    </row>
    <row r="4368" spans="1:6" s="1310" customFormat="1" ht="23">
      <c r="A4368" s="1231" t="s">
        <v>3491</v>
      </c>
      <c r="B4368" s="1269" t="s">
        <v>2685</v>
      </c>
      <c r="C4368" s="1187" t="s">
        <v>183</v>
      </c>
      <c r="D4368" s="1270">
        <v>1</v>
      </c>
      <c r="E4368" s="1337"/>
      <c r="F4368" s="1101">
        <f>D4368*E4368</f>
        <v>0</v>
      </c>
    </row>
    <row r="4369" spans="1:12" s="1310" customFormat="1" ht="14.5">
      <c r="A4369" s="1231"/>
      <c r="B4369" s="1269"/>
      <c r="C4369" s="1271"/>
      <c r="D4369" s="1270"/>
      <c r="E4369" s="1337"/>
      <c r="F4369" s="1267"/>
    </row>
    <row r="4370" spans="1:12" s="1310" customFormat="1" ht="23">
      <c r="A4370" s="1231" t="s">
        <v>3492</v>
      </c>
      <c r="B4370" s="1269" t="s">
        <v>2687</v>
      </c>
      <c r="C4370" s="1187" t="s">
        <v>183</v>
      </c>
      <c r="D4370" s="1270">
        <v>1</v>
      </c>
      <c r="E4370" s="1337"/>
      <c r="F4370" s="1101">
        <f>D4370*E4370</f>
        <v>0</v>
      </c>
    </row>
    <row r="4371" spans="1:12" s="1310" customFormat="1" ht="14.5">
      <c r="A4371" s="1262"/>
      <c r="B4371" s="1273"/>
      <c r="C4371" s="1264"/>
      <c r="D4371" s="1088"/>
      <c r="E4371" s="1337"/>
      <c r="F4371" s="1267"/>
    </row>
    <row r="4372" spans="1:12" s="1310" customFormat="1" ht="46">
      <c r="A4372" s="1231" t="s">
        <v>3493</v>
      </c>
      <c r="B4372" s="1269" t="s">
        <v>2689</v>
      </c>
      <c r="C4372" s="1187" t="s">
        <v>183</v>
      </c>
      <c r="D4372" s="1270">
        <v>1</v>
      </c>
      <c r="E4372" s="1337"/>
      <c r="F4372" s="1101">
        <f>D4372*E4372</f>
        <v>0</v>
      </c>
    </row>
    <row r="4373" spans="1:12" s="1310" customFormat="1">
      <c r="A4373" s="1319"/>
      <c r="B4373" s="1319"/>
      <c r="C4373" s="1320"/>
      <c r="D4373" s="1320"/>
      <c r="E4373" s="1324"/>
      <c r="F4373" s="1330"/>
    </row>
    <row r="4374" spans="1:12" s="1310" customFormat="1">
      <c r="A4374" s="1319"/>
      <c r="B4374" s="1319"/>
      <c r="C4374" s="1320"/>
      <c r="D4374" s="1320"/>
      <c r="E4374" s="1324"/>
      <c r="F4374" s="1330"/>
    </row>
    <row r="4375" spans="1:12" s="1310" customFormat="1">
      <c r="A4375" s="1340" t="s">
        <v>3467</v>
      </c>
      <c r="B4375" s="1341" t="s">
        <v>3494</v>
      </c>
      <c r="C4375" s="1333"/>
      <c r="D4375" s="1333"/>
      <c r="E4375" s="1334"/>
      <c r="F4375" s="1335">
        <f>SUM(F4339:F4374)</f>
        <v>0</v>
      </c>
    </row>
    <row r="4376" spans="1:12" s="1310" customFormat="1" ht="12" thickBot="1">
      <c r="C4376" s="1270"/>
      <c r="D4376" s="1271"/>
      <c r="E4376" s="1311"/>
      <c r="F4376" s="1311"/>
    </row>
    <row r="4377" spans="1:12" s="1310" customFormat="1" ht="14.25" customHeight="1" thickBot="1">
      <c r="A4377" s="1342" t="s">
        <v>1421</v>
      </c>
      <c r="B4377" s="1343" t="s">
        <v>3495</v>
      </c>
      <c r="C4377" s="1344"/>
      <c r="D4377" s="1345"/>
      <c r="E4377" s="1346"/>
      <c r="F4377" s="1347">
        <f>F4375+F4335</f>
        <v>0</v>
      </c>
    </row>
    <row r="4378" spans="1:12" s="1310" customFormat="1">
      <c r="C4378" s="1270"/>
      <c r="D4378" s="1271"/>
      <c r="E4378" s="1311"/>
      <c r="F4378" s="1311"/>
    </row>
    <row r="4379" spans="1:12">
      <c r="A4379" s="1151"/>
      <c r="B4379" s="1219"/>
      <c r="C4379" s="1172"/>
      <c r="D4379" s="1221"/>
      <c r="E4379" s="1101"/>
      <c r="F4379" s="1101"/>
      <c r="J4379" s="1197"/>
      <c r="L4379" s="1193"/>
    </row>
    <row r="4380" spans="1:12" ht="14">
      <c r="A4380" s="1348"/>
      <c r="B4380" s="1349" t="s">
        <v>908</v>
      </c>
      <c r="C4380" s="1350"/>
      <c r="D4380" s="1350"/>
      <c r="E4380" s="1351"/>
      <c r="F4380" s="1351"/>
    </row>
    <row r="4381" spans="1:12" ht="4.5" customHeight="1">
      <c r="A4381" s="1348"/>
      <c r="B4381" s="1349"/>
      <c r="C4381" s="1350"/>
      <c r="D4381" s="1350"/>
      <c r="E4381" s="1351"/>
      <c r="F4381" s="1351"/>
    </row>
    <row r="4382" spans="1:12" ht="6.65" customHeight="1">
      <c r="A4382" s="1352"/>
      <c r="B4382" s="1352"/>
      <c r="C4382" s="1353"/>
      <c r="D4382" s="1353"/>
    </row>
    <row r="4383" spans="1:12" ht="12.5">
      <c r="A4383" s="1089" t="s">
        <v>1388</v>
      </c>
      <c r="B4383" s="1081" t="s">
        <v>2025</v>
      </c>
      <c r="C4383" s="1354"/>
      <c r="D4383" s="1354"/>
      <c r="E4383" s="1355"/>
      <c r="F4383" s="1356">
        <f>F361</f>
        <v>0</v>
      </c>
    </row>
    <row r="4384" spans="1:12" ht="7.5" customHeight="1">
      <c r="A4384" s="1089"/>
      <c r="B4384" s="1081"/>
      <c r="C4384" s="1354"/>
      <c r="D4384" s="1354"/>
      <c r="E4384" s="1355"/>
      <c r="F4384" s="1356"/>
    </row>
    <row r="4385" spans="1:6" ht="12.75" customHeight="1">
      <c r="A4385" s="1089" t="s">
        <v>1389</v>
      </c>
      <c r="B4385" s="1081" t="s">
        <v>2319</v>
      </c>
      <c r="C4385" s="1354"/>
      <c r="D4385" s="1354"/>
      <c r="E4385" s="1355"/>
      <c r="F4385" s="1357">
        <f>F718</f>
        <v>0</v>
      </c>
    </row>
    <row r="4386" spans="1:6" ht="7.5" customHeight="1">
      <c r="A4386" s="1089"/>
      <c r="B4386" s="1081"/>
      <c r="C4386" s="1354"/>
      <c r="D4386" s="1354"/>
      <c r="E4386" s="1355"/>
      <c r="F4386" s="1357"/>
    </row>
    <row r="4387" spans="1:6" ht="12.75" customHeight="1">
      <c r="A4387" s="1089" t="s">
        <v>1390</v>
      </c>
      <c r="B4387" s="1081" t="s">
        <v>2381</v>
      </c>
      <c r="C4387" s="1354"/>
      <c r="D4387" s="1354"/>
      <c r="E4387" s="1355"/>
      <c r="F4387" s="1358">
        <f>F1078</f>
        <v>0</v>
      </c>
    </row>
    <row r="4388" spans="1:6" ht="7.5" customHeight="1">
      <c r="A4388" s="1089"/>
      <c r="B4388" s="1081"/>
      <c r="C4388" s="1354"/>
      <c r="D4388" s="1354"/>
      <c r="E4388" s="1355"/>
      <c r="F4388" s="1358"/>
    </row>
    <row r="4389" spans="1:6" ht="12.75" customHeight="1">
      <c r="A4389" s="1089" t="s">
        <v>1391</v>
      </c>
      <c r="B4389" s="1081" t="s">
        <v>2480</v>
      </c>
      <c r="C4389" s="1354"/>
      <c r="D4389" s="1354"/>
      <c r="E4389" s="1355"/>
      <c r="F4389" s="1359">
        <f>F1396</f>
        <v>0</v>
      </c>
    </row>
    <row r="4390" spans="1:6" ht="7.5" customHeight="1">
      <c r="A4390" s="1089"/>
      <c r="B4390" s="1081"/>
      <c r="C4390" s="1354"/>
      <c r="D4390" s="1354"/>
      <c r="E4390" s="1355"/>
      <c r="F4390" s="1358"/>
    </row>
    <row r="4391" spans="1:6" ht="12.75" customHeight="1">
      <c r="A4391" s="1089" t="s">
        <v>1392</v>
      </c>
      <c r="B4391" s="1081" t="s">
        <v>2567</v>
      </c>
      <c r="C4391" s="1354"/>
      <c r="D4391" s="1354"/>
      <c r="E4391" s="1355"/>
      <c r="F4391" s="1359">
        <f>F1795</f>
        <v>0</v>
      </c>
    </row>
    <row r="4392" spans="1:6" ht="7.5" customHeight="1">
      <c r="A4392" s="1089"/>
      <c r="B4392" s="1081"/>
      <c r="C4392" s="1354"/>
      <c r="D4392" s="1354"/>
      <c r="E4392" s="1355"/>
      <c r="F4392" s="1358"/>
    </row>
    <row r="4393" spans="1:6" ht="12.75" customHeight="1">
      <c r="A4393" s="1089" t="s">
        <v>1393</v>
      </c>
      <c r="B4393" s="1081" t="s">
        <v>2654</v>
      </c>
      <c r="C4393" s="1354"/>
      <c r="D4393" s="1354"/>
      <c r="E4393" s="1355"/>
      <c r="F4393" s="1359">
        <f>F2030</f>
        <v>0</v>
      </c>
    </row>
    <row r="4394" spans="1:6" ht="7.5" customHeight="1">
      <c r="A4394" s="1089"/>
      <c r="B4394" s="1081"/>
      <c r="C4394" s="1354"/>
      <c r="D4394" s="1354"/>
      <c r="E4394" s="1355"/>
      <c r="F4394" s="1358"/>
    </row>
    <row r="4395" spans="1:6" ht="12.75" customHeight="1">
      <c r="A4395" s="1089" t="s">
        <v>1394</v>
      </c>
      <c r="B4395" s="1081" t="s">
        <v>2834</v>
      </c>
      <c r="C4395" s="1354"/>
      <c r="D4395" s="1354"/>
      <c r="E4395" s="1355"/>
      <c r="F4395" s="1359">
        <f>F2229</f>
        <v>0</v>
      </c>
    </row>
    <row r="4396" spans="1:6" ht="7.5" customHeight="1">
      <c r="A4396" s="1089"/>
      <c r="B4396" s="1081"/>
      <c r="C4396" s="1354"/>
      <c r="D4396" s="1354"/>
      <c r="E4396" s="1355"/>
      <c r="F4396" s="1358"/>
    </row>
    <row r="4397" spans="1:6" ht="12.75" customHeight="1">
      <c r="A4397" s="1089" t="s">
        <v>1395</v>
      </c>
      <c r="B4397" s="1081" t="s">
        <v>2923</v>
      </c>
      <c r="C4397" s="1354"/>
      <c r="D4397" s="1354"/>
      <c r="E4397" s="1355"/>
      <c r="F4397" s="1359">
        <f>F2466</f>
        <v>0</v>
      </c>
    </row>
    <row r="4398" spans="1:6" ht="7.5" customHeight="1">
      <c r="A4398" s="1089"/>
      <c r="B4398" s="1081"/>
      <c r="C4398" s="1354"/>
      <c r="D4398" s="1354"/>
      <c r="E4398" s="1355"/>
      <c r="F4398" s="1358"/>
    </row>
    <row r="4399" spans="1:6" ht="12.75" customHeight="1">
      <c r="A4399" s="1089" t="s">
        <v>1409</v>
      </c>
      <c r="B4399" s="1081" t="s">
        <v>2984</v>
      </c>
      <c r="C4399" s="1354"/>
      <c r="D4399" s="1354"/>
      <c r="E4399" s="1355"/>
      <c r="F4399" s="1359">
        <f>F2703</f>
        <v>0</v>
      </c>
    </row>
    <row r="4400" spans="1:6" ht="7.5" customHeight="1">
      <c r="A4400" s="1089"/>
      <c r="B4400" s="1081"/>
      <c r="C4400" s="1354"/>
      <c r="D4400" s="1354"/>
      <c r="E4400" s="1355"/>
      <c r="F4400" s="1358"/>
    </row>
    <row r="4401" spans="1:6" ht="12.75" customHeight="1">
      <c r="A4401" s="1089" t="s">
        <v>458</v>
      </c>
      <c r="B4401" s="1081" t="s">
        <v>3042</v>
      </c>
      <c r="C4401" s="1354"/>
      <c r="D4401" s="1354"/>
      <c r="E4401" s="1355"/>
      <c r="F4401" s="1359">
        <f>F2944</f>
        <v>0</v>
      </c>
    </row>
    <row r="4402" spans="1:6" ht="7.5" customHeight="1">
      <c r="A4402" s="1089"/>
      <c r="B4402" s="1081"/>
      <c r="C4402" s="1354"/>
      <c r="D4402" s="1354"/>
      <c r="E4402" s="1355"/>
      <c r="F4402" s="1358"/>
    </row>
    <row r="4403" spans="1:6" ht="12.75" customHeight="1">
      <c r="A4403" s="1089" t="s">
        <v>360</v>
      </c>
      <c r="B4403" s="1081" t="s">
        <v>3098</v>
      </c>
      <c r="C4403" s="1354"/>
      <c r="D4403" s="1354"/>
      <c r="E4403" s="1355"/>
      <c r="F4403" s="1359">
        <f>F3182</f>
        <v>0</v>
      </c>
    </row>
    <row r="4404" spans="1:6" ht="7.5" customHeight="1">
      <c r="A4404" s="1089"/>
      <c r="B4404" s="1081"/>
      <c r="C4404" s="1354"/>
      <c r="D4404" s="1354"/>
      <c r="E4404" s="1355"/>
      <c r="F4404" s="1358"/>
    </row>
    <row r="4405" spans="1:6" ht="12.75" customHeight="1">
      <c r="A4405" s="1089" t="s">
        <v>369</v>
      </c>
      <c r="B4405" s="1081" t="s">
        <v>3155</v>
      </c>
      <c r="C4405" s="1354"/>
      <c r="D4405" s="1354"/>
      <c r="E4405" s="1355"/>
      <c r="F4405" s="1359">
        <f>F3420</f>
        <v>0</v>
      </c>
    </row>
    <row r="4406" spans="1:6" ht="7.5" customHeight="1">
      <c r="A4406" s="1089"/>
      <c r="B4406" s="1081"/>
      <c r="C4406" s="1354"/>
      <c r="D4406" s="1354"/>
      <c r="E4406" s="1355"/>
      <c r="F4406" s="1358"/>
    </row>
    <row r="4407" spans="1:6" ht="12.75" customHeight="1">
      <c r="A4407" s="1089" t="s">
        <v>813</v>
      </c>
      <c r="B4407" s="1081" t="s">
        <v>3211</v>
      </c>
      <c r="C4407" s="1354"/>
      <c r="D4407" s="1354"/>
      <c r="E4407" s="1355"/>
      <c r="F4407" s="1359">
        <f>F3658</f>
        <v>0</v>
      </c>
    </row>
    <row r="4408" spans="1:6" ht="7.5" customHeight="1">
      <c r="A4408" s="1089"/>
      <c r="B4408" s="1081"/>
      <c r="C4408" s="1354"/>
      <c r="D4408" s="1354"/>
      <c r="E4408" s="1355"/>
      <c r="F4408" s="1358"/>
    </row>
    <row r="4409" spans="1:6" ht="12.75" customHeight="1">
      <c r="A4409" s="1089" t="s">
        <v>1415</v>
      </c>
      <c r="B4409" s="1081" t="s">
        <v>3267</v>
      </c>
      <c r="C4409" s="1354"/>
      <c r="D4409" s="1354"/>
      <c r="E4409" s="1355"/>
      <c r="F4409" s="1359">
        <f>F3897</f>
        <v>0</v>
      </c>
    </row>
    <row r="4410" spans="1:6" ht="7.5" customHeight="1">
      <c r="A4410" s="1089"/>
      <c r="B4410" s="1081"/>
      <c r="C4410" s="1354"/>
      <c r="D4410" s="1354"/>
      <c r="E4410" s="1355"/>
      <c r="F4410" s="1358"/>
    </row>
    <row r="4411" spans="1:6" ht="12.75" customHeight="1">
      <c r="A4411" s="1089" t="s">
        <v>1417</v>
      </c>
      <c r="B4411" s="1081" t="s">
        <v>3323</v>
      </c>
      <c r="C4411" s="1354"/>
      <c r="D4411" s="1354"/>
      <c r="E4411" s="1355"/>
      <c r="F4411" s="1359">
        <f>F4094</f>
        <v>0</v>
      </c>
    </row>
    <row r="4412" spans="1:6" ht="7.5" customHeight="1">
      <c r="A4412" s="1089"/>
      <c r="B4412" s="1081"/>
      <c r="C4412" s="1354"/>
      <c r="D4412" s="1354"/>
      <c r="E4412" s="1355"/>
      <c r="F4412" s="1358"/>
    </row>
    <row r="4413" spans="1:6" ht="12.75" customHeight="1">
      <c r="A4413" s="1089" t="s">
        <v>1419</v>
      </c>
      <c r="B4413" s="1081" t="s">
        <v>3380</v>
      </c>
      <c r="C4413" s="1354"/>
      <c r="D4413" s="1354"/>
      <c r="E4413" s="1355"/>
      <c r="F4413" s="1359">
        <f>F4299</f>
        <v>0</v>
      </c>
    </row>
    <row r="4414" spans="1:6" ht="7.5" customHeight="1">
      <c r="A4414" s="1089"/>
      <c r="B4414" s="1081"/>
      <c r="C4414" s="1354"/>
      <c r="D4414" s="1354"/>
      <c r="E4414" s="1355"/>
      <c r="F4414" s="1358"/>
    </row>
    <row r="4415" spans="1:6" ht="12.75" customHeight="1">
      <c r="A4415" s="1081" t="s">
        <v>1421</v>
      </c>
      <c r="B4415" s="1081" t="s">
        <v>3442</v>
      </c>
      <c r="C4415" s="1354"/>
      <c r="D4415" s="1354"/>
      <c r="E4415" s="1355"/>
      <c r="F4415" s="1359">
        <f>F4377</f>
        <v>0</v>
      </c>
    </row>
    <row r="4416" spans="1:6" ht="12.5">
      <c r="A4416" s="1349"/>
      <c r="B4416" s="1349"/>
      <c r="C4416" s="1354"/>
      <c r="D4416" s="1354"/>
    </row>
    <row r="4417" spans="1:12" ht="12.5">
      <c r="A4417" s="1360"/>
      <c r="B4417" s="1360" t="s">
        <v>3496</v>
      </c>
      <c r="C4417" s="1361"/>
      <c r="D4417" s="1361"/>
      <c r="E4417" s="1362"/>
      <c r="F4417" s="1363">
        <f>SUM(F4383:F4416)</f>
        <v>0</v>
      </c>
    </row>
    <row r="4418" spans="1:12">
      <c r="A4418" s="1352"/>
      <c r="B4418" s="1352"/>
      <c r="C4418" s="1353"/>
      <c r="D4418" s="1353"/>
    </row>
    <row r="4419" spans="1:12">
      <c r="A4419" s="1427" t="s">
        <v>3497</v>
      </c>
      <c r="B4419" s="1427"/>
      <c r="C4419" s="1353"/>
      <c r="D4419" s="1353"/>
    </row>
    <row r="4420" spans="1:12">
      <c r="A4420" s="1352"/>
      <c r="B4420" s="1352"/>
      <c r="C4420" s="1353"/>
      <c r="D4420" s="1353"/>
    </row>
    <row r="4421" spans="1:12" ht="11.5" customHeight="1">
      <c r="A4421" s="1349"/>
      <c r="B4421" s="1349"/>
      <c r="C4421" s="1364"/>
      <c r="D4421" s="1364"/>
    </row>
    <row r="4422" spans="1:12" ht="24.75" customHeight="1">
      <c r="A4422" s="1352"/>
      <c r="B4422" s="1428" t="s">
        <v>3498</v>
      </c>
      <c r="C4422" s="1428"/>
      <c r="D4422" s="1428"/>
      <c r="E4422" s="1428"/>
      <c r="F4422" s="1428"/>
    </row>
    <row r="4423" spans="1:12" ht="10.9" customHeight="1">
      <c r="A4423" s="1349"/>
      <c r="B4423" s="1349"/>
      <c r="C4423" s="1364"/>
      <c r="D4423" s="1364"/>
    </row>
    <row r="4424" spans="1:12" ht="34.5" customHeight="1">
      <c r="A4424" s="1352"/>
      <c r="B4424" s="1428" t="s">
        <v>3499</v>
      </c>
      <c r="C4424" s="1428"/>
      <c r="D4424" s="1428"/>
      <c r="E4424" s="1428"/>
      <c r="F4424" s="1428"/>
    </row>
    <row r="4425" spans="1:12">
      <c r="A4425" s="1352"/>
      <c r="B4425" s="1352"/>
      <c r="C4425" s="1352"/>
      <c r="D4425" s="1352"/>
      <c r="E4425" s="1352"/>
      <c r="F4425" s="1352"/>
    </row>
    <row r="4426" spans="1:12" ht="70.5" customHeight="1">
      <c r="A4426" s="1352"/>
      <c r="B4426" s="1428" t="s">
        <v>3500</v>
      </c>
      <c r="C4426" s="1428"/>
      <c r="D4426" s="1428"/>
      <c r="E4426" s="1428"/>
      <c r="F4426" s="1428"/>
    </row>
    <row r="4427" spans="1:12">
      <c r="A4427" s="1352"/>
      <c r="B4427" s="1352"/>
      <c r="C4427" s="1352"/>
      <c r="D4427" s="1352"/>
      <c r="E4427" s="1352"/>
      <c r="F4427" s="1352"/>
    </row>
    <row r="4428" spans="1:12">
      <c r="A4428" s="1352"/>
      <c r="B4428" s="1352"/>
      <c r="C4428" s="1352"/>
      <c r="D4428" s="1352"/>
      <c r="E4428" s="1352"/>
      <c r="F4428" s="1352"/>
    </row>
    <row r="4429" spans="1:12">
      <c r="A4429" s="1352"/>
      <c r="B4429" s="1352"/>
      <c r="C4429" s="1353"/>
      <c r="D4429" s="1353"/>
    </row>
    <row r="4430" spans="1:12">
      <c r="A4430" s="1352"/>
      <c r="B4430" s="1352"/>
      <c r="C4430" s="1429" t="s">
        <v>1851</v>
      </c>
      <c r="D4430" s="1429"/>
      <c r="E4430" s="1429"/>
      <c r="F4430" s="1429"/>
    </row>
    <row r="4431" spans="1:12">
      <c r="A4431" s="1151"/>
      <c r="B4431" s="1219"/>
      <c r="C4431" s="1172"/>
      <c r="D4431" s="1221"/>
      <c r="E4431" s="1101"/>
      <c r="F4431" s="1101"/>
      <c r="J4431" s="1197"/>
      <c r="L4431" s="1193"/>
    </row>
  </sheetData>
  <sheetProtection selectLockedCells="1" selectUnlockedCells="1"/>
  <mergeCells count="11">
    <mergeCell ref="A4419:B4419"/>
    <mergeCell ref="B4422:F4422"/>
    <mergeCell ref="B4424:F4424"/>
    <mergeCell ref="B4426:F4426"/>
    <mergeCell ref="C4430:F4430"/>
    <mergeCell ref="A1:B1"/>
    <mergeCell ref="C1:F1"/>
    <mergeCell ref="A2:B2"/>
    <mergeCell ref="C2:F2"/>
    <mergeCell ref="A3:B3"/>
    <mergeCell ref="C3:F3"/>
  </mergeCells>
  <conditionalFormatting sqref="F207 F209:F210 F212:F213 F240:F241 F247 F249:F258 F260:F261 F263:F264 F278 F280:F281 F283:F284 F295:F297 F301 F303:F304 F306:F307 F309:F315 F317:F319 F322:F334 F336:F353 F357:F360">
    <cfRule type="cellIs" dxfId="47" priority="48" stopIfTrue="1" operator="equal">
      <formula>0</formula>
    </cfRule>
  </conditionalFormatting>
  <conditionalFormatting sqref="F216 F222 F224:F225 F227:F237">
    <cfRule type="cellIs" dxfId="46" priority="46" stopIfTrue="1" operator="equal">
      <formula>0</formula>
    </cfRule>
  </conditionalFormatting>
  <conditionalFormatting sqref="F244">
    <cfRule type="cellIs" dxfId="45" priority="47" stopIfTrue="1" operator="equal">
      <formula>0</formula>
    </cfRule>
  </conditionalFormatting>
  <conditionalFormatting sqref="F564 F566:F567 F569:F570 F597:F598 F604 F606:F615 F617:F635 F637:F638 F640:F641 F652:F658 F660:F661 F663 F665:F672 F674:F677 F679:F691 F693:F710 F713:F717">
    <cfRule type="cellIs" dxfId="44" priority="45" stopIfTrue="1" operator="equal">
      <formula>0</formula>
    </cfRule>
  </conditionalFormatting>
  <conditionalFormatting sqref="F573 F579 F581:F582 F584:F594">
    <cfRule type="cellIs" dxfId="43" priority="43" stopIfTrue="1" operator="equal">
      <formula>0</formula>
    </cfRule>
  </conditionalFormatting>
  <conditionalFormatting sqref="F601">
    <cfRule type="cellIs" dxfId="42" priority="44" stopIfTrue="1" operator="equal">
      <formula>0</formula>
    </cfRule>
  </conditionalFormatting>
  <conditionalFormatting sqref="F924 F926:F927 F929:F930 F957:F958 F964 F966:F975 F977:F978 F980:F995 F997:F1001 F1012:F1014 F1018:F1023 F1025:F1037 F1039:F1051 F1053:F1070 F1073:F1077">
    <cfRule type="cellIs" dxfId="41" priority="42" stopIfTrue="1" operator="equal">
      <formula>0</formula>
    </cfRule>
  </conditionalFormatting>
  <conditionalFormatting sqref="F933 F939 F941:F942 F944:F954">
    <cfRule type="cellIs" dxfId="40" priority="40" stopIfTrue="1" operator="equal">
      <formula>0</formula>
    </cfRule>
  </conditionalFormatting>
  <conditionalFormatting sqref="F961">
    <cfRule type="cellIs" dxfId="39" priority="41" stopIfTrue="1" operator="equal">
      <formula>0</formula>
    </cfRule>
  </conditionalFormatting>
  <conditionalFormatting sqref="F1248 F1250:F1251 F1253:F1254 F1281:F1282 F1288 F1290 F1292:F1299 F1301:F1313 F1315:F1319 F1330:F1332 F1336:F1341 F1343:F1355 F1357:F1369 F1371:F1388 F1391:F1395">
    <cfRule type="cellIs" dxfId="38" priority="39" stopIfTrue="1" operator="equal">
      <formula>0</formula>
    </cfRule>
  </conditionalFormatting>
  <conditionalFormatting sqref="F1257 F1263 F1265:F1266 F1268:F1278">
    <cfRule type="cellIs" dxfId="37" priority="37" stopIfTrue="1" operator="equal">
      <formula>0</formula>
    </cfRule>
  </conditionalFormatting>
  <conditionalFormatting sqref="F1285">
    <cfRule type="cellIs" dxfId="36" priority="38" stopIfTrue="1" operator="equal">
      <formula>0</formula>
    </cfRule>
  </conditionalFormatting>
  <conditionalFormatting sqref="F1641 F1643:F1644 F1646:F1647 F1674:F1675 F1681 F1683:F1692 F1694:F1698 F1700:F1712 F1714:F1718 F1729:F1731 F1735:F1740 F1742:F1754 F1756:F1768 F1770:F1787 F1790:F1794">
    <cfRule type="cellIs" dxfId="35" priority="36" stopIfTrue="1" operator="equal">
      <formula>0</formula>
    </cfRule>
  </conditionalFormatting>
  <conditionalFormatting sqref="F1650 F1656 F1658:F1659 F1661:F1671">
    <cfRule type="cellIs" dxfId="34" priority="34" stopIfTrue="1" operator="equal">
      <formula>0</formula>
    </cfRule>
  </conditionalFormatting>
  <conditionalFormatting sqref="F1678">
    <cfRule type="cellIs" dxfId="33" priority="35" stopIfTrue="1" operator="equal">
      <formula>0</formula>
    </cfRule>
  </conditionalFormatting>
  <conditionalFormatting sqref="F2014">
    <cfRule type="cellIs" dxfId="32" priority="32" stopIfTrue="1" operator="equal">
      <formula>0</formula>
    </cfRule>
  </conditionalFormatting>
  <conditionalFormatting sqref="F2016:F2017 F2021 F2023:F2024">
    <cfRule type="cellIs" dxfId="31" priority="31" stopIfTrue="1" operator="equal">
      <formula>0</formula>
    </cfRule>
  </conditionalFormatting>
  <conditionalFormatting sqref="F2031:F2032">
    <cfRule type="cellIs" dxfId="30" priority="33" stopIfTrue="1" operator="equal">
      <formula>0</formula>
    </cfRule>
  </conditionalFormatting>
  <conditionalFormatting sqref="F2213">
    <cfRule type="cellIs" dxfId="29" priority="29" stopIfTrue="1" operator="equal">
      <formula>0</formula>
    </cfRule>
  </conditionalFormatting>
  <conditionalFormatting sqref="F2215:F2216 F2220 F2222:F2223">
    <cfRule type="cellIs" dxfId="28" priority="28" stopIfTrue="1" operator="equal">
      <formula>0</formula>
    </cfRule>
  </conditionalFormatting>
  <conditionalFormatting sqref="F2230:F2231">
    <cfRule type="cellIs" dxfId="27" priority="30" stopIfTrue="1" operator="equal">
      <formula>0</formula>
    </cfRule>
  </conditionalFormatting>
  <conditionalFormatting sqref="F2450">
    <cfRule type="cellIs" dxfId="26" priority="26" stopIfTrue="1" operator="equal">
      <formula>0</formula>
    </cfRule>
  </conditionalFormatting>
  <conditionalFormatting sqref="F2452:F2453 F2457 F2459:F2460">
    <cfRule type="cellIs" dxfId="25" priority="25" stopIfTrue="1" operator="equal">
      <formula>0</formula>
    </cfRule>
  </conditionalFormatting>
  <conditionalFormatting sqref="F2467:F2468">
    <cfRule type="cellIs" dxfId="24" priority="27" stopIfTrue="1" operator="equal">
      <formula>0</formula>
    </cfRule>
  </conditionalFormatting>
  <conditionalFormatting sqref="F2687">
    <cfRule type="cellIs" dxfId="23" priority="23" stopIfTrue="1" operator="equal">
      <formula>0</formula>
    </cfRule>
  </conditionalFormatting>
  <conditionalFormatting sqref="F2689:F2690 F2694 F2696:F2697">
    <cfRule type="cellIs" dxfId="22" priority="22" stopIfTrue="1" operator="equal">
      <formula>0</formula>
    </cfRule>
  </conditionalFormatting>
  <conditionalFormatting sqref="F2704:F2705">
    <cfRule type="cellIs" dxfId="21" priority="24" stopIfTrue="1" operator="equal">
      <formula>0</formula>
    </cfRule>
  </conditionalFormatting>
  <conditionalFormatting sqref="F2928">
    <cfRule type="cellIs" dxfId="20" priority="20" stopIfTrue="1" operator="equal">
      <formula>0</formula>
    </cfRule>
  </conditionalFormatting>
  <conditionalFormatting sqref="F2930:F2931 F2935 F2937:F2938">
    <cfRule type="cellIs" dxfId="19" priority="19" stopIfTrue="1" operator="equal">
      <formula>0</formula>
    </cfRule>
  </conditionalFormatting>
  <conditionalFormatting sqref="F2945:F2946">
    <cfRule type="cellIs" dxfId="18" priority="21" stopIfTrue="1" operator="equal">
      <formula>0</formula>
    </cfRule>
  </conditionalFormatting>
  <conditionalFormatting sqref="F3166">
    <cfRule type="cellIs" dxfId="17" priority="17" stopIfTrue="1" operator="equal">
      <formula>0</formula>
    </cfRule>
  </conditionalFormatting>
  <conditionalFormatting sqref="F3168:F3169 F3173 F3175:F3176">
    <cfRule type="cellIs" dxfId="16" priority="16" stopIfTrue="1" operator="equal">
      <formula>0</formula>
    </cfRule>
  </conditionalFormatting>
  <conditionalFormatting sqref="F3183:F3184">
    <cfRule type="cellIs" dxfId="15" priority="18" stopIfTrue="1" operator="equal">
      <formula>0</formula>
    </cfRule>
  </conditionalFormatting>
  <conditionalFormatting sqref="F3404">
    <cfRule type="cellIs" dxfId="14" priority="14" stopIfTrue="1" operator="equal">
      <formula>0</formula>
    </cfRule>
  </conditionalFormatting>
  <conditionalFormatting sqref="F3406:F3407 F3411 F3413:F3414">
    <cfRule type="cellIs" dxfId="13" priority="13" stopIfTrue="1" operator="equal">
      <formula>0</formula>
    </cfRule>
  </conditionalFormatting>
  <conditionalFormatting sqref="F3421:F3422">
    <cfRule type="cellIs" dxfId="12" priority="15" stopIfTrue="1" operator="equal">
      <formula>0</formula>
    </cfRule>
  </conditionalFormatting>
  <conditionalFormatting sqref="F3642">
    <cfRule type="cellIs" dxfId="11" priority="11" stopIfTrue="1" operator="equal">
      <formula>0</formula>
    </cfRule>
  </conditionalFormatting>
  <conditionalFormatting sqref="F3644:F3645 F3649 F3651:F3652">
    <cfRule type="cellIs" dxfId="10" priority="10" stopIfTrue="1" operator="equal">
      <formula>0</formula>
    </cfRule>
  </conditionalFormatting>
  <conditionalFormatting sqref="F3659">
    <cfRule type="cellIs" dxfId="9" priority="12" stopIfTrue="1" operator="equal">
      <formula>0</formula>
    </cfRule>
  </conditionalFormatting>
  <conditionalFormatting sqref="F3881">
    <cfRule type="cellIs" dxfId="8" priority="8" stopIfTrue="1" operator="equal">
      <formula>0</formula>
    </cfRule>
  </conditionalFormatting>
  <conditionalFormatting sqref="F3883:F3884 F3888 F3890:F3891">
    <cfRule type="cellIs" dxfId="7" priority="7" stopIfTrue="1" operator="equal">
      <formula>0</formula>
    </cfRule>
  </conditionalFormatting>
  <conditionalFormatting sqref="F3898:F3899">
    <cfRule type="cellIs" dxfId="6" priority="9" stopIfTrue="1" operator="equal">
      <formula>0</formula>
    </cfRule>
  </conditionalFormatting>
  <conditionalFormatting sqref="F4078">
    <cfRule type="cellIs" dxfId="5" priority="5" stopIfTrue="1" operator="equal">
      <formula>0</formula>
    </cfRule>
  </conditionalFormatting>
  <conditionalFormatting sqref="F4080:F4081 F4085 F4087:F4088">
    <cfRule type="cellIs" dxfId="4" priority="4" stopIfTrue="1" operator="equal">
      <formula>0</formula>
    </cfRule>
  </conditionalFormatting>
  <conditionalFormatting sqref="F4095:F4096">
    <cfRule type="cellIs" dxfId="3" priority="6" stopIfTrue="1" operator="equal">
      <formula>0</formula>
    </cfRule>
  </conditionalFormatting>
  <conditionalFormatting sqref="F4283">
    <cfRule type="cellIs" dxfId="2" priority="2" stopIfTrue="1" operator="equal">
      <formula>0</formula>
    </cfRule>
  </conditionalFormatting>
  <conditionalFormatting sqref="F4285:F4286 F4290 F4292:F4293">
    <cfRule type="cellIs" dxfId="1" priority="1" stopIfTrue="1" operator="equal">
      <formula>0</formula>
    </cfRule>
  </conditionalFormatting>
  <conditionalFormatting sqref="F4300:F4306 F4308:F4309 F4311:F4312 F4314:F4315 F4317:F4326 F4328:F4329 F4331:F4332 F4334:F4338 F4340:F4341 F4343:F4344 F4349:F4350 F4355 F4357 F4359 F4361 F4363:F4364 F4367 F4369 F4371 F4373:F4431">
    <cfRule type="cellIs" dxfId="0" priority="3" stopIfTrue="1" operator="equal">
      <formula>0</formula>
    </cfRule>
  </conditionalFormatting>
  <pageMargins left="0.98425196850393704" right="0.59055118110236227" top="0.59055118110236227" bottom="0.9055118110236221" header="0.51181102362204722" footer="0.59055118110236227"/>
  <pageSetup paperSize="9" scale="53" orientation="portrait" useFirstPageNumber="1" verticalDpi="300" r:id="rId1"/>
  <headerFooter alignWithMargins="0">
    <oddFooter>&amp;R&amp;P</oddFooter>
  </headerFooter>
  <rowBreaks count="18" manualBreakCount="18">
    <brk id="361" max="16383" man="1"/>
    <brk id="719" max="16383" man="1"/>
    <brk id="1079" max="16383" man="1"/>
    <brk id="1396" max="16383" man="1"/>
    <brk id="1796" max="16383" man="1"/>
    <brk id="1944" max="16383" man="1"/>
    <brk id="2031" max="16383" man="1"/>
    <brk id="2230" max="16383" man="1"/>
    <brk id="2467" max="16383" man="1"/>
    <brk id="2704" max="16383" man="1"/>
    <brk id="2945" max="16383" man="1"/>
    <brk id="3183" max="16383" man="1"/>
    <brk id="3421" max="16383" man="1"/>
    <brk id="3659" max="16383" man="1"/>
    <brk id="3898" max="16383" man="1"/>
    <brk id="4095" max="16383" man="1"/>
    <brk id="4300" max="16383" man="1"/>
    <brk id="4378"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7758F-3BA6-4664-BFF6-754760700904}">
  <dimension ref="A1:G35"/>
  <sheetViews>
    <sheetView view="pageBreakPreview" zoomScaleNormal="77" zoomScaleSheetLayoutView="100" workbookViewId="0">
      <selection activeCell="D33" sqref="D33"/>
    </sheetView>
  </sheetViews>
  <sheetFormatPr defaultColWidth="12.54296875" defaultRowHeight="13"/>
  <cols>
    <col min="1" max="1" width="4.1796875" style="871" customWidth="1"/>
    <col min="2" max="2" width="4.1796875" style="872" customWidth="1"/>
    <col min="3" max="3" width="38.81640625" style="884" customWidth="1"/>
    <col min="4" max="6" width="11.1796875" style="880" customWidth="1"/>
    <col min="7" max="7" width="16.7265625" style="882" customWidth="1"/>
    <col min="8" max="16384" width="12.54296875" style="863"/>
  </cols>
  <sheetData>
    <row r="1" spans="1:7" ht="15.5">
      <c r="A1" s="862"/>
      <c r="B1" s="862"/>
      <c r="C1" s="862"/>
      <c r="D1" s="862"/>
      <c r="E1" s="862"/>
      <c r="F1" s="862"/>
      <c r="G1" s="862"/>
    </row>
    <row r="2" spans="1:7" ht="15.5">
      <c r="A2" s="862"/>
      <c r="B2" s="862"/>
      <c r="C2" s="862"/>
      <c r="D2" s="862"/>
      <c r="E2" s="862"/>
      <c r="F2" s="862"/>
      <c r="G2" s="862"/>
    </row>
    <row r="3" spans="1:7" ht="15.5">
      <c r="A3" s="862"/>
      <c r="B3" s="862"/>
      <c r="C3" s="862"/>
      <c r="D3" s="862"/>
      <c r="E3" s="862"/>
      <c r="F3" s="862"/>
      <c r="G3" s="862"/>
    </row>
    <row r="4" spans="1:7" ht="26">
      <c r="A4" s="864" t="s">
        <v>1838</v>
      </c>
      <c r="B4" s="862"/>
      <c r="C4" s="862"/>
      <c r="D4" s="862"/>
      <c r="E4" s="862"/>
      <c r="F4" s="862"/>
      <c r="G4" s="862"/>
    </row>
    <row r="5" spans="1:7" ht="15.5">
      <c r="A5" s="865" t="s">
        <v>1839</v>
      </c>
      <c r="B5" s="862"/>
      <c r="C5" s="862"/>
      <c r="D5" s="862"/>
      <c r="E5" s="862"/>
      <c r="F5" s="862"/>
      <c r="G5" s="862"/>
    </row>
    <row r="6" spans="1:7" ht="15.5">
      <c r="A6" s="865" t="s">
        <v>1840</v>
      </c>
      <c r="B6" s="862"/>
      <c r="C6" s="862"/>
      <c r="D6" s="862"/>
      <c r="E6" s="862"/>
      <c r="F6" s="862"/>
      <c r="G6" s="862"/>
    </row>
    <row r="7" spans="1:7" ht="15.5">
      <c r="A7" s="865"/>
      <c r="B7" s="862"/>
      <c r="C7" s="862"/>
      <c r="D7" s="862"/>
      <c r="E7" s="862"/>
      <c r="F7" s="862"/>
      <c r="G7" s="862"/>
    </row>
    <row r="8" spans="1:7" ht="15.5">
      <c r="A8" s="865" t="s">
        <v>1841</v>
      </c>
      <c r="B8" s="862"/>
      <c r="C8" s="862"/>
      <c r="D8" s="862"/>
      <c r="E8" s="862"/>
      <c r="F8" s="862"/>
      <c r="G8" s="862"/>
    </row>
    <row r="9" spans="1:7" ht="13.5" customHeight="1">
      <c r="A9" s="865" t="s">
        <v>1842</v>
      </c>
      <c r="B9" s="862"/>
      <c r="C9" s="862"/>
      <c r="D9" s="862"/>
      <c r="E9" s="862"/>
      <c r="F9" s="862"/>
      <c r="G9" s="862"/>
    </row>
    <row r="10" spans="1:7" ht="15.5">
      <c r="A10" s="865" t="s">
        <v>1843</v>
      </c>
      <c r="B10" s="862"/>
      <c r="C10" s="862"/>
      <c r="D10" s="862"/>
      <c r="E10" s="862"/>
      <c r="F10" s="862"/>
      <c r="G10" s="862"/>
    </row>
    <row r="11" spans="1:7" ht="15.5">
      <c r="A11" s="865"/>
      <c r="B11" s="862"/>
      <c r="C11" s="862"/>
      <c r="D11" s="862"/>
      <c r="E11" s="862"/>
      <c r="F11" s="862"/>
      <c r="G11" s="862"/>
    </row>
    <row r="12" spans="1:7" ht="15.5">
      <c r="A12" s="862"/>
      <c r="B12" s="862"/>
      <c r="C12" s="862"/>
      <c r="D12" s="862"/>
      <c r="E12" s="862"/>
      <c r="F12" s="862"/>
      <c r="G12" s="862"/>
    </row>
    <row r="13" spans="1:7" ht="15.5">
      <c r="A13" s="862"/>
      <c r="B13" s="862"/>
      <c r="C13" s="862"/>
      <c r="D13" s="862"/>
      <c r="E13" s="862"/>
      <c r="F13" s="862"/>
      <c r="G13" s="862"/>
    </row>
    <row r="14" spans="1:7" ht="12.5">
      <c r="A14" s="866"/>
      <c r="B14" s="867"/>
      <c r="C14" s="868" t="s">
        <v>1387</v>
      </c>
      <c r="D14" s="866"/>
      <c r="E14" s="866"/>
      <c r="F14" s="866"/>
      <c r="G14" s="867"/>
    </row>
    <row r="17" spans="1:7" ht="12.5">
      <c r="A17" s="869"/>
      <c r="B17" s="870"/>
      <c r="C17" s="1430" t="s">
        <v>1844</v>
      </c>
      <c r="D17" s="1430"/>
      <c r="E17" s="1430"/>
      <c r="F17" s="1430"/>
      <c r="G17" s="870">
        <f>SUM(G19:G21)</f>
        <v>0</v>
      </c>
    </row>
    <row r="19" spans="1:7" ht="12.5">
      <c r="B19" s="872" t="s">
        <v>1845</v>
      </c>
      <c r="C19" s="1431" t="str">
        <f>'[9]5. Vodovod i odvodnja'!C4</f>
        <v>INSTALACIJA VODOVODA</v>
      </c>
      <c r="D19" s="1431"/>
      <c r="E19" s="1431"/>
      <c r="F19" s="873"/>
      <c r="G19" s="874">
        <f>'[9]5. Vodovod i odvodnja'!G71</f>
        <v>0</v>
      </c>
    </row>
    <row r="20" spans="1:7" ht="12.5">
      <c r="B20" s="872" t="s">
        <v>1846</v>
      </c>
      <c r="C20" s="1431" t="str">
        <f>'[9]5. Vodovod i odvodnja'!C73</f>
        <v>INSTALACIJA KANALIZACIJE</v>
      </c>
      <c r="D20" s="1431"/>
      <c r="E20" s="1431"/>
      <c r="F20" s="873"/>
      <c r="G20" s="874">
        <f>'[9]5. Vodovod i odvodnja'!G163</f>
        <v>0</v>
      </c>
    </row>
    <row r="21" spans="1:7" ht="12.5">
      <c r="B21" s="872" t="s">
        <v>1847</v>
      </c>
      <c r="C21" s="1431" t="str">
        <f>'[9]5. Vodovod i odvodnja'!C165</f>
        <v>SANITARNI UREĐAJI</v>
      </c>
      <c r="D21" s="1431"/>
      <c r="E21" s="1431"/>
      <c r="F21" s="873"/>
      <c r="G21" s="874">
        <f>'[9]5. Vodovod i odvodnja'!G191</f>
        <v>0</v>
      </c>
    </row>
    <row r="22" spans="1:7" ht="12.5">
      <c r="C22" s="875"/>
      <c r="D22" s="873"/>
      <c r="E22" s="873"/>
      <c r="F22" s="873"/>
      <c r="G22" s="874"/>
    </row>
    <row r="23" spans="1:7" ht="12.5">
      <c r="A23" s="876"/>
      <c r="B23" s="876"/>
      <c r="C23" s="877" t="s">
        <v>1848</v>
      </c>
      <c r="D23" s="876"/>
      <c r="E23" s="876"/>
      <c r="F23" s="876"/>
      <c r="G23" s="878">
        <f>G17</f>
        <v>0</v>
      </c>
    </row>
    <row r="24" spans="1:7">
      <c r="C24" s="879" t="s">
        <v>1849</v>
      </c>
      <c r="G24" s="881">
        <f>0.25*G23</f>
        <v>0</v>
      </c>
    </row>
    <row r="25" spans="1:7">
      <c r="C25" s="879" t="s">
        <v>1850</v>
      </c>
      <c r="G25" s="881">
        <f>SUM(G23:G24)</f>
        <v>0</v>
      </c>
    </row>
    <row r="33" spans="5:7" ht="119.25" customHeight="1"/>
    <row r="34" spans="5:7">
      <c r="E34" s="883"/>
      <c r="F34" s="883"/>
      <c r="G34" s="883" t="s">
        <v>1851</v>
      </c>
    </row>
    <row r="35" spans="5:7">
      <c r="E35" s="1432" t="s">
        <v>1852</v>
      </c>
      <c r="F35" s="1432"/>
      <c r="G35" s="1432"/>
    </row>
  </sheetData>
  <mergeCells count="5">
    <mergeCell ref="C17:F17"/>
    <mergeCell ref="C19:E19"/>
    <mergeCell ref="C20:E20"/>
    <mergeCell ref="C21:E21"/>
    <mergeCell ref="E35:G35"/>
  </mergeCells>
  <pageMargins left="0.70866141732283472" right="0.70866141732283472" top="0.86614173228346458" bottom="0.74803149606299213" header="0.31496062992125984" footer="0.31496062992125984"/>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1094F-18D1-4E92-9DE5-7F415B0454AD}">
  <dimension ref="A2:AMJ202"/>
  <sheetViews>
    <sheetView view="pageBreakPreview" topLeftCell="A183" zoomScaleNormal="100" zoomScaleSheetLayoutView="100" workbookViewId="0">
      <selection activeCell="C125" sqref="C125"/>
    </sheetView>
  </sheetViews>
  <sheetFormatPr defaultColWidth="9.1796875" defaultRowHeight="12"/>
  <cols>
    <col min="1" max="1" width="4.1796875" style="1031" customWidth="1"/>
    <col min="2" max="2" width="4.1796875" style="1032" customWidth="1"/>
    <col min="3" max="3" width="38.81640625" style="1033" customWidth="1"/>
    <col min="4" max="4" width="11" style="1034" customWidth="1"/>
    <col min="5" max="5" width="11" style="1035" customWidth="1"/>
    <col min="6" max="6" width="12.54296875" style="1035" customWidth="1"/>
    <col min="7" max="7" width="13.81640625" style="961" customWidth="1"/>
    <col min="8" max="8" width="22.453125" style="891" customWidth="1"/>
    <col min="9" max="64" width="8.7265625" style="891" customWidth="1"/>
    <col min="65" max="16384" width="9.1796875" style="892"/>
  </cols>
  <sheetData>
    <row r="2" spans="1:64" ht="13">
      <c r="A2" s="885"/>
      <c r="B2" s="886"/>
      <c r="C2" s="887" t="s">
        <v>1844</v>
      </c>
      <c r="D2" s="888"/>
      <c r="E2" s="889"/>
      <c r="F2" s="889"/>
      <c r="G2" s="890"/>
    </row>
    <row r="4" spans="1:64" s="899" customFormat="1" ht="11.5">
      <c r="A4" s="893" t="s">
        <v>1853</v>
      </c>
      <c r="B4" s="894"/>
      <c r="C4" s="895" t="s">
        <v>1854</v>
      </c>
      <c r="D4" s="896"/>
      <c r="E4" s="897"/>
      <c r="F4" s="897"/>
      <c r="G4" s="897"/>
      <c r="H4" s="898"/>
      <c r="I4" s="898"/>
      <c r="J4" s="898"/>
      <c r="K4" s="898"/>
      <c r="L4" s="898"/>
      <c r="M4" s="898"/>
      <c r="N4" s="898"/>
      <c r="O4" s="898"/>
      <c r="P4" s="898"/>
      <c r="Q4" s="898"/>
      <c r="R4" s="898"/>
      <c r="S4" s="898"/>
      <c r="T4" s="898"/>
      <c r="U4" s="898"/>
      <c r="V4" s="898"/>
      <c r="W4" s="898"/>
      <c r="X4" s="898"/>
      <c r="Y4" s="898"/>
      <c r="Z4" s="898"/>
      <c r="AA4" s="898"/>
      <c r="AB4" s="898"/>
      <c r="AC4" s="898"/>
      <c r="AD4" s="898"/>
      <c r="AE4" s="898"/>
      <c r="AF4" s="898"/>
      <c r="AG4" s="898"/>
      <c r="AH4" s="898"/>
      <c r="AI4" s="898"/>
      <c r="AJ4" s="898"/>
      <c r="AK4" s="898"/>
      <c r="AL4" s="898"/>
      <c r="AM4" s="898"/>
      <c r="AN4" s="898"/>
      <c r="AO4" s="898"/>
      <c r="AP4" s="898"/>
      <c r="AQ4" s="898"/>
      <c r="AR4" s="898"/>
      <c r="AS4" s="898"/>
      <c r="AT4" s="898"/>
      <c r="AU4" s="898"/>
      <c r="AV4" s="898"/>
      <c r="AW4" s="898"/>
      <c r="AX4" s="898"/>
      <c r="AY4" s="898"/>
      <c r="AZ4" s="898"/>
      <c r="BA4" s="898"/>
      <c r="BB4" s="898"/>
      <c r="BC4" s="898"/>
      <c r="BD4" s="898"/>
      <c r="BE4" s="898"/>
      <c r="BF4" s="898"/>
      <c r="BG4" s="898"/>
      <c r="BH4" s="898"/>
      <c r="BI4" s="898"/>
      <c r="BJ4" s="898"/>
      <c r="BK4" s="898"/>
      <c r="BL4" s="898"/>
    </row>
    <row r="5" spans="1:64" s="899" customFormat="1" ht="11.5">
      <c r="A5" s="900"/>
      <c r="B5" s="901"/>
      <c r="C5" s="902"/>
      <c r="D5" s="900"/>
      <c r="E5" s="900"/>
      <c r="F5" s="900"/>
      <c r="G5" s="903"/>
      <c r="H5" s="898"/>
      <c r="I5" s="898"/>
      <c r="J5" s="898"/>
      <c r="K5" s="898"/>
      <c r="L5" s="898"/>
      <c r="M5" s="898"/>
      <c r="N5" s="898"/>
      <c r="O5" s="898"/>
      <c r="P5" s="898"/>
      <c r="Q5" s="898"/>
      <c r="R5" s="898"/>
      <c r="S5" s="898"/>
      <c r="T5" s="898"/>
      <c r="U5" s="898"/>
      <c r="V5" s="898"/>
      <c r="W5" s="898"/>
      <c r="X5" s="898"/>
      <c r="Y5" s="898"/>
      <c r="Z5" s="898"/>
      <c r="AA5" s="898"/>
      <c r="AB5" s="898"/>
      <c r="AC5" s="898"/>
      <c r="AD5" s="898"/>
      <c r="AE5" s="898"/>
      <c r="AF5" s="898"/>
      <c r="AG5" s="898"/>
      <c r="AH5" s="898"/>
      <c r="AI5" s="898"/>
      <c r="AJ5" s="898"/>
      <c r="AK5" s="898"/>
      <c r="AL5" s="898"/>
      <c r="AM5" s="898"/>
      <c r="AN5" s="898"/>
      <c r="AO5" s="898"/>
      <c r="AP5" s="898"/>
      <c r="AQ5" s="898"/>
      <c r="AR5" s="898"/>
      <c r="AS5" s="898"/>
      <c r="AT5" s="898"/>
      <c r="AU5" s="898"/>
      <c r="AV5" s="898"/>
      <c r="AW5" s="898"/>
      <c r="AX5" s="898"/>
      <c r="AY5" s="898"/>
      <c r="AZ5" s="898"/>
      <c r="BA5" s="898"/>
      <c r="BB5" s="898"/>
      <c r="BC5" s="898"/>
      <c r="BD5" s="898"/>
      <c r="BE5" s="898"/>
      <c r="BF5" s="898"/>
      <c r="BG5" s="898"/>
      <c r="BH5" s="898"/>
      <c r="BI5" s="898"/>
      <c r="BJ5" s="898"/>
      <c r="BK5" s="898"/>
      <c r="BL5" s="898"/>
    </row>
    <row r="6" spans="1:64" s="907" customFormat="1" ht="11.5">
      <c r="A6" s="904"/>
      <c r="B6" s="904"/>
      <c r="C6" s="905" t="s">
        <v>1855</v>
      </c>
      <c r="D6" s="906" t="s">
        <v>1856</v>
      </c>
      <c r="E6" s="906" t="s">
        <v>1857</v>
      </c>
      <c r="F6" s="906" t="s">
        <v>1858</v>
      </c>
      <c r="G6" s="906" t="s">
        <v>1859</v>
      </c>
    </row>
    <row r="7" spans="1:64" s="899" customFormat="1" ht="11.5">
      <c r="A7" s="900"/>
      <c r="B7" s="901"/>
      <c r="C7" s="902"/>
      <c r="D7" s="900"/>
      <c r="E7" s="900"/>
      <c r="F7" s="900"/>
      <c r="G7" s="900"/>
      <c r="H7" s="898"/>
      <c r="I7" s="898"/>
      <c r="J7" s="898"/>
      <c r="K7" s="898"/>
      <c r="L7" s="898"/>
      <c r="M7" s="898"/>
      <c r="N7" s="898"/>
      <c r="O7" s="898"/>
      <c r="P7" s="898"/>
      <c r="Q7" s="898"/>
      <c r="R7" s="898"/>
      <c r="S7" s="898"/>
      <c r="T7" s="898"/>
      <c r="U7" s="898"/>
      <c r="V7" s="898"/>
      <c r="W7" s="898"/>
      <c r="X7" s="898"/>
      <c r="Y7" s="898"/>
      <c r="Z7" s="898"/>
      <c r="AA7" s="898"/>
      <c r="AB7" s="898"/>
      <c r="AC7" s="898"/>
      <c r="AD7" s="898"/>
      <c r="AE7" s="898"/>
      <c r="AF7" s="898"/>
      <c r="AG7" s="898"/>
      <c r="AH7" s="898"/>
      <c r="AI7" s="898"/>
      <c r="AJ7" s="898"/>
      <c r="AK7" s="898"/>
      <c r="AL7" s="898"/>
      <c r="AM7" s="898"/>
      <c r="AN7" s="898"/>
      <c r="AO7" s="898"/>
      <c r="AP7" s="898"/>
      <c r="AQ7" s="898"/>
      <c r="AR7" s="898"/>
      <c r="AS7" s="898"/>
      <c r="AT7" s="898"/>
      <c r="AU7" s="898"/>
      <c r="AV7" s="898"/>
      <c r="AW7" s="898"/>
      <c r="AX7" s="898"/>
      <c r="AY7" s="898"/>
      <c r="AZ7" s="898"/>
      <c r="BA7" s="898"/>
      <c r="BB7" s="898"/>
      <c r="BC7" s="898"/>
      <c r="BD7" s="898"/>
      <c r="BE7" s="898"/>
      <c r="BF7" s="898"/>
      <c r="BG7" s="898"/>
      <c r="BH7" s="898"/>
      <c r="BI7" s="898"/>
      <c r="BJ7" s="898"/>
      <c r="BK7" s="898"/>
      <c r="BL7" s="898"/>
    </row>
    <row r="8" spans="1:64" s="899" customFormat="1" ht="11.5">
      <c r="A8" s="900"/>
      <c r="B8" s="901"/>
      <c r="C8" s="908" t="s">
        <v>929</v>
      </c>
      <c r="D8" s="909"/>
      <c r="E8" s="910"/>
      <c r="F8" s="911"/>
      <c r="G8" s="911"/>
      <c r="H8" s="898"/>
      <c r="I8" s="898"/>
      <c r="J8" s="898"/>
      <c r="K8" s="898"/>
      <c r="L8" s="898"/>
      <c r="M8" s="898"/>
      <c r="N8" s="898"/>
      <c r="O8" s="898"/>
      <c r="P8" s="898"/>
      <c r="Q8" s="898"/>
      <c r="R8" s="898"/>
      <c r="S8" s="898"/>
      <c r="T8" s="898"/>
      <c r="U8" s="898"/>
      <c r="V8" s="898"/>
      <c r="W8" s="898"/>
      <c r="X8" s="898"/>
      <c r="Y8" s="898"/>
      <c r="Z8" s="898"/>
      <c r="AA8" s="898"/>
      <c r="AB8" s="898"/>
      <c r="AC8" s="898"/>
      <c r="AD8" s="898"/>
      <c r="AE8" s="898"/>
      <c r="AF8" s="898"/>
      <c r="AG8" s="898"/>
      <c r="AH8" s="898"/>
      <c r="AI8" s="898"/>
      <c r="AJ8" s="898"/>
      <c r="AK8" s="898"/>
      <c r="AL8" s="898"/>
      <c r="AM8" s="898"/>
      <c r="AN8" s="898"/>
      <c r="AO8" s="898"/>
      <c r="AP8" s="898"/>
      <c r="AQ8" s="898"/>
      <c r="AR8" s="898"/>
      <c r="AS8" s="898"/>
      <c r="AT8" s="898"/>
      <c r="AU8" s="898"/>
      <c r="AV8" s="898"/>
      <c r="AW8" s="898"/>
      <c r="AX8" s="898"/>
      <c r="AY8" s="898"/>
      <c r="AZ8" s="898"/>
      <c r="BA8" s="898"/>
      <c r="BB8" s="898"/>
      <c r="BC8" s="898"/>
      <c r="BD8" s="898"/>
      <c r="BE8" s="898"/>
      <c r="BF8" s="898"/>
      <c r="BG8" s="898"/>
      <c r="BH8" s="898"/>
      <c r="BI8" s="898"/>
      <c r="BJ8" s="898"/>
      <c r="BK8" s="898"/>
      <c r="BL8" s="898"/>
    </row>
    <row r="9" spans="1:64" s="899" customFormat="1" ht="11.5">
      <c r="A9" s="900"/>
      <c r="B9" s="901"/>
      <c r="C9" s="912"/>
      <c r="D9" s="909"/>
      <c r="E9" s="910"/>
      <c r="F9" s="911"/>
      <c r="G9" s="911"/>
      <c r="H9" s="898"/>
      <c r="I9" s="898"/>
      <c r="J9" s="898"/>
      <c r="K9" s="898"/>
      <c r="L9" s="898"/>
      <c r="M9" s="898"/>
      <c r="N9" s="898"/>
      <c r="O9" s="898"/>
      <c r="P9" s="898"/>
      <c r="Q9" s="898"/>
      <c r="R9" s="898"/>
      <c r="S9" s="898"/>
      <c r="T9" s="898"/>
      <c r="U9" s="898"/>
      <c r="V9" s="898"/>
      <c r="W9" s="898"/>
      <c r="X9" s="898"/>
      <c r="Y9" s="898"/>
      <c r="Z9" s="898"/>
      <c r="AA9" s="898"/>
      <c r="AB9" s="898"/>
      <c r="AC9" s="898"/>
      <c r="AD9" s="898"/>
      <c r="AE9" s="898"/>
      <c r="AF9" s="898"/>
      <c r="AG9" s="898"/>
      <c r="AH9" s="898"/>
      <c r="AI9" s="898"/>
      <c r="AJ9" s="898"/>
      <c r="AK9" s="898"/>
      <c r="AL9" s="898"/>
      <c r="AM9" s="898"/>
      <c r="AN9" s="898"/>
      <c r="AO9" s="898"/>
      <c r="AP9" s="898"/>
      <c r="AQ9" s="898"/>
      <c r="AR9" s="898"/>
      <c r="AS9" s="898"/>
      <c r="AT9" s="898"/>
      <c r="AU9" s="898"/>
      <c r="AV9" s="898"/>
      <c r="AW9" s="898"/>
      <c r="AX9" s="898"/>
      <c r="AY9" s="898"/>
      <c r="AZ9" s="898"/>
      <c r="BA9" s="898"/>
      <c r="BB9" s="898"/>
      <c r="BC9" s="898"/>
      <c r="BD9" s="898"/>
      <c r="BE9" s="898"/>
      <c r="BF9" s="898"/>
      <c r="BG9" s="898"/>
      <c r="BH9" s="898"/>
      <c r="BI9" s="898"/>
      <c r="BJ9" s="898"/>
      <c r="BK9" s="898"/>
      <c r="BL9" s="898"/>
    </row>
    <row r="10" spans="1:64" s="899" customFormat="1" ht="115.5" customHeight="1">
      <c r="A10" s="900"/>
      <c r="B10" s="913" t="s">
        <v>1860</v>
      </c>
      <c r="C10" s="1437" t="s">
        <v>1861</v>
      </c>
      <c r="D10" s="1437"/>
      <c r="E10" s="1437"/>
      <c r="F10" s="1437"/>
      <c r="G10" s="1437"/>
      <c r="H10" s="898"/>
      <c r="I10" s="898"/>
      <c r="J10" s="898"/>
      <c r="K10" s="898"/>
      <c r="L10" s="898"/>
      <c r="M10" s="898"/>
      <c r="N10" s="898"/>
      <c r="O10" s="898"/>
      <c r="P10" s="898"/>
      <c r="Q10" s="898"/>
      <c r="R10" s="898"/>
      <c r="S10" s="898"/>
      <c r="T10" s="898"/>
      <c r="U10" s="898"/>
      <c r="V10" s="898"/>
      <c r="W10" s="898"/>
      <c r="X10" s="898"/>
      <c r="Y10" s="898"/>
      <c r="Z10" s="898"/>
      <c r="AA10" s="898"/>
      <c r="AB10" s="898"/>
      <c r="AC10" s="898"/>
      <c r="AD10" s="898"/>
      <c r="AE10" s="898"/>
      <c r="AF10" s="898"/>
      <c r="AG10" s="898"/>
      <c r="AH10" s="898"/>
      <c r="AI10" s="898"/>
      <c r="AJ10" s="898"/>
      <c r="AK10" s="898"/>
      <c r="AL10" s="898"/>
      <c r="AM10" s="898"/>
      <c r="AN10" s="898"/>
      <c r="AO10" s="898"/>
      <c r="AP10" s="898"/>
      <c r="AQ10" s="898"/>
      <c r="AR10" s="898"/>
      <c r="AS10" s="898"/>
      <c r="AT10" s="898"/>
      <c r="AU10" s="898"/>
      <c r="AV10" s="898"/>
      <c r="AW10" s="898"/>
      <c r="AX10" s="898"/>
      <c r="AY10" s="898"/>
      <c r="AZ10" s="898"/>
      <c r="BA10" s="898"/>
      <c r="BB10" s="898"/>
      <c r="BC10" s="898"/>
      <c r="BD10" s="898"/>
      <c r="BE10" s="898"/>
      <c r="BF10" s="898"/>
      <c r="BG10" s="898"/>
      <c r="BH10" s="898"/>
      <c r="BI10" s="898"/>
      <c r="BJ10" s="898"/>
      <c r="BK10" s="898"/>
      <c r="BL10" s="898"/>
    </row>
    <row r="11" spans="1:64" s="899" customFormat="1" ht="38.25" customHeight="1">
      <c r="A11" s="900"/>
      <c r="B11" s="913" t="s">
        <v>1860</v>
      </c>
      <c r="C11" s="1436" t="s">
        <v>1862</v>
      </c>
      <c r="D11" s="1436"/>
      <c r="E11" s="1436"/>
      <c r="F11" s="1436"/>
      <c r="G11" s="1436"/>
      <c r="H11" s="898"/>
      <c r="I11" s="898"/>
      <c r="J11" s="898"/>
      <c r="K11" s="898"/>
      <c r="L11" s="898"/>
      <c r="M11" s="898"/>
      <c r="N11" s="898"/>
      <c r="O11" s="898"/>
      <c r="P11" s="898"/>
      <c r="Q11" s="898"/>
      <c r="R11" s="898"/>
      <c r="S11" s="898"/>
      <c r="T11" s="898"/>
      <c r="U11" s="898"/>
      <c r="V11" s="898"/>
      <c r="W11" s="898"/>
      <c r="X11" s="898"/>
      <c r="Y11" s="898"/>
      <c r="Z11" s="898"/>
      <c r="AA11" s="898"/>
      <c r="AB11" s="898"/>
      <c r="AC11" s="898"/>
      <c r="AD11" s="898"/>
      <c r="AE11" s="898"/>
      <c r="AF11" s="898"/>
      <c r="AG11" s="898"/>
      <c r="AH11" s="898"/>
      <c r="AI11" s="898"/>
      <c r="AJ11" s="898"/>
      <c r="AK11" s="898"/>
      <c r="AL11" s="898"/>
      <c r="AM11" s="898"/>
      <c r="AN11" s="898"/>
      <c r="AO11" s="898"/>
      <c r="AP11" s="898"/>
      <c r="AQ11" s="898"/>
      <c r="AR11" s="898"/>
      <c r="AS11" s="898"/>
      <c r="AT11" s="898"/>
      <c r="AU11" s="898"/>
      <c r="AV11" s="898"/>
      <c r="AW11" s="898"/>
      <c r="AX11" s="898"/>
      <c r="AY11" s="898"/>
      <c r="AZ11" s="898"/>
      <c r="BA11" s="898"/>
      <c r="BB11" s="898"/>
      <c r="BC11" s="898"/>
      <c r="BD11" s="898"/>
      <c r="BE11" s="898"/>
      <c r="BF11" s="898"/>
      <c r="BG11" s="898"/>
      <c r="BH11" s="898"/>
      <c r="BI11" s="898"/>
      <c r="BJ11" s="898"/>
      <c r="BK11" s="898"/>
      <c r="BL11" s="898"/>
    </row>
    <row r="12" spans="1:64" s="899" customFormat="1" ht="15" customHeight="1">
      <c r="A12" s="900"/>
      <c r="B12" s="913" t="s">
        <v>1860</v>
      </c>
      <c r="C12" s="1436" t="s">
        <v>1863</v>
      </c>
      <c r="D12" s="1436"/>
      <c r="E12" s="1436"/>
      <c r="F12" s="1436"/>
      <c r="G12" s="1436"/>
      <c r="H12" s="898"/>
      <c r="I12" s="898"/>
      <c r="J12" s="898"/>
      <c r="K12" s="898"/>
      <c r="L12" s="898"/>
      <c r="M12" s="898"/>
      <c r="N12" s="898"/>
      <c r="O12" s="898"/>
      <c r="P12" s="898"/>
      <c r="Q12" s="898"/>
      <c r="R12" s="898"/>
      <c r="S12" s="898"/>
      <c r="T12" s="898"/>
      <c r="U12" s="898"/>
      <c r="V12" s="898"/>
      <c r="W12" s="898"/>
      <c r="X12" s="898"/>
      <c r="Y12" s="898"/>
      <c r="Z12" s="898"/>
      <c r="AA12" s="898"/>
      <c r="AB12" s="898"/>
      <c r="AC12" s="898"/>
      <c r="AD12" s="898"/>
      <c r="AE12" s="898"/>
      <c r="AF12" s="898"/>
      <c r="AG12" s="898"/>
      <c r="AH12" s="898"/>
      <c r="AI12" s="898"/>
      <c r="AJ12" s="898"/>
      <c r="AK12" s="898"/>
      <c r="AL12" s="898"/>
      <c r="AM12" s="898"/>
      <c r="AN12" s="898"/>
      <c r="AO12" s="898"/>
      <c r="AP12" s="898"/>
      <c r="AQ12" s="898"/>
      <c r="AR12" s="898"/>
      <c r="AS12" s="898"/>
      <c r="AT12" s="898"/>
      <c r="AU12" s="898"/>
      <c r="AV12" s="898"/>
      <c r="AW12" s="898"/>
      <c r="AX12" s="898"/>
      <c r="AY12" s="898"/>
      <c r="AZ12" s="898"/>
      <c r="BA12" s="898"/>
      <c r="BB12" s="898"/>
      <c r="BC12" s="898"/>
      <c r="BD12" s="898"/>
      <c r="BE12" s="898"/>
      <c r="BF12" s="898"/>
      <c r="BG12" s="898"/>
      <c r="BH12" s="898"/>
      <c r="BI12" s="898"/>
      <c r="BJ12" s="898"/>
      <c r="BK12" s="898"/>
      <c r="BL12" s="898"/>
    </row>
    <row r="13" spans="1:64" s="899" customFormat="1" ht="28.5" customHeight="1">
      <c r="A13" s="900"/>
      <c r="B13" s="913" t="s">
        <v>1860</v>
      </c>
      <c r="C13" s="1436" t="s">
        <v>1864</v>
      </c>
      <c r="D13" s="1436"/>
      <c r="E13" s="1436"/>
      <c r="F13" s="1436"/>
      <c r="G13" s="1436"/>
      <c r="H13" s="898"/>
      <c r="I13" s="898"/>
      <c r="J13" s="898"/>
      <c r="K13" s="898"/>
      <c r="L13" s="898"/>
      <c r="M13" s="898"/>
      <c r="N13" s="898"/>
      <c r="O13" s="898"/>
      <c r="P13" s="898"/>
      <c r="Q13" s="898"/>
      <c r="R13" s="898"/>
      <c r="S13" s="898"/>
      <c r="T13" s="898"/>
      <c r="U13" s="898"/>
      <c r="V13" s="898"/>
      <c r="W13" s="898"/>
      <c r="X13" s="898"/>
      <c r="Y13" s="898"/>
      <c r="Z13" s="898"/>
      <c r="AA13" s="898"/>
      <c r="AB13" s="898"/>
      <c r="AC13" s="898"/>
      <c r="AD13" s="898"/>
      <c r="AE13" s="898"/>
      <c r="AF13" s="898"/>
      <c r="AG13" s="898"/>
      <c r="AH13" s="898"/>
      <c r="AI13" s="898"/>
      <c r="AJ13" s="898"/>
      <c r="AK13" s="898"/>
      <c r="AL13" s="898"/>
      <c r="AM13" s="898"/>
      <c r="AN13" s="898"/>
      <c r="AO13" s="898"/>
      <c r="AP13" s="898"/>
      <c r="AQ13" s="898"/>
      <c r="AR13" s="898"/>
      <c r="AS13" s="898"/>
      <c r="AT13" s="898"/>
      <c r="AU13" s="898"/>
      <c r="AV13" s="898"/>
      <c r="AW13" s="898"/>
      <c r="AX13" s="898"/>
      <c r="AY13" s="898"/>
      <c r="AZ13" s="898"/>
      <c r="BA13" s="898"/>
      <c r="BB13" s="898"/>
      <c r="BC13" s="898"/>
      <c r="BD13" s="898"/>
      <c r="BE13" s="898"/>
      <c r="BF13" s="898"/>
      <c r="BG13" s="898"/>
      <c r="BH13" s="898"/>
      <c r="BI13" s="898"/>
      <c r="BJ13" s="898"/>
      <c r="BK13" s="898"/>
      <c r="BL13" s="898"/>
    </row>
    <row r="14" spans="1:64" s="899" customFormat="1" ht="15.75" customHeight="1">
      <c r="A14" s="900"/>
      <c r="B14" s="913" t="s">
        <v>1860</v>
      </c>
      <c r="C14" s="1436" t="s">
        <v>1865</v>
      </c>
      <c r="D14" s="1436"/>
      <c r="E14" s="1436"/>
      <c r="F14" s="1436"/>
      <c r="G14" s="1436"/>
      <c r="H14" s="898"/>
      <c r="I14" s="898"/>
      <c r="J14" s="898"/>
      <c r="K14" s="898"/>
      <c r="L14" s="898"/>
      <c r="M14" s="898"/>
      <c r="N14" s="898"/>
      <c r="O14" s="898"/>
      <c r="P14" s="898"/>
      <c r="Q14" s="898"/>
      <c r="R14" s="898"/>
      <c r="S14" s="898"/>
      <c r="T14" s="898"/>
      <c r="U14" s="898"/>
      <c r="V14" s="898"/>
      <c r="W14" s="898"/>
      <c r="X14" s="898"/>
      <c r="Y14" s="898"/>
      <c r="Z14" s="898"/>
      <c r="AA14" s="898"/>
      <c r="AB14" s="898"/>
      <c r="AC14" s="898"/>
      <c r="AD14" s="898"/>
      <c r="AE14" s="898"/>
      <c r="AF14" s="898"/>
      <c r="AG14" s="898"/>
      <c r="AH14" s="898"/>
      <c r="AI14" s="898"/>
      <c r="AJ14" s="898"/>
      <c r="AK14" s="898"/>
      <c r="AL14" s="898"/>
      <c r="AM14" s="898"/>
      <c r="AN14" s="898"/>
      <c r="AO14" s="898"/>
      <c r="AP14" s="898"/>
      <c r="AQ14" s="898"/>
      <c r="AR14" s="898"/>
      <c r="AS14" s="898"/>
      <c r="AT14" s="898"/>
      <c r="AU14" s="898"/>
      <c r="AV14" s="898"/>
      <c r="AW14" s="898"/>
      <c r="AX14" s="898"/>
      <c r="AY14" s="898"/>
      <c r="AZ14" s="898"/>
      <c r="BA14" s="898"/>
      <c r="BB14" s="898"/>
      <c r="BC14" s="898"/>
      <c r="BD14" s="898"/>
      <c r="BE14" s="898"/>
      <c r="BF14" s="898"/>
      <c r="BG14" s="898"/>
      <c r="BH14" s="898"/>
      <c r="BI14" s="898"/>
      <c r="BJ14" s="898"/>
      <c r="BK14" s="898"/>
      <c r="BL14" s="898"/>
    </row>
    <row r="15" spans="1:64" s="899" customFormat="1" ht="11.5">
      <c r="A15" s="900"/>
      <c r="B15" s="913"/>
      <c r="C15" s="1435"/>
      <c r="D15" s="1435"/>
      <c r="E15" s="1435"/>
      <c r="F15" s="1435"/>
      <c r="G15" s="1435"/>
      <c r="H15" s="898"/>
      <c r="I15" s="898"/>
      <c r="J15" s="898"/>
      <c r="K15" s="898"/>
      <c r="L15" s="898"/>
      <c r="M15" s="898"/>
      <c r="N15" s="898"/>
      <c r="O15" s="898"/>
      <c r="P15" s="898"/>
      <c r="Q15" s="898"/>
      <c r="R15" s="898"/>
      <c r="S15" s="898"/>
      <c r="T15" s="898"/>
      <c r="U15" s="898"/>
      <c r="V15" s="898"/>
      <c r="W15" s="898"/>
      <c r="X15" s="898"/>
      <c r="Y15" s="898"/>
      <c r="Z15" s="898"/>
      <c r="AA15" s="898"/>
      <c r="AB15" s="898"/>
      <c r="AC15" s="898"/>
      <c r="AD15" s="898"/>
      <c r="AE15" s="898"/>
      <c r="AF15" s="898"/>
      <c r="AG15" s="898"/>
      <c r="AH15" s="898"/>
      <c r="AI15" s="898"/>
      <c r="AJ15" s="898"/>
      <c r="AK15" s="898"/>
      <c r="AL15" s="898"/>
      <c r="AM15" s="898"/>
      <c r="AN15" s="898"/>
      <c r="AO15" s="898"/>
      <c r="AP15" s="898"/>
      <c r="AQ15" s="898"/>
      <c r="AR15" s="898"/>
      <c r="AS15" s="898"/>
      <c r="AT15" s="898"/>
      <c r="AU15" s="898"/>
      <c r="AV15" s="898"/>
      <c r="AW15" s="898"/>
      <c r="AX15" s="898"/>
      <c r="AY15" s="898"/>
      <c r="AZ15" s="898"/>
      <c r="BA15" s="898"/>
      <c r="BB15" s="898"/>
      <c r="BC15" s="898"/>
      <c r="BD15" s="898"/>
      <c r="BE15" s="898"/>
      <c r="BF15" s="898"/>
      <c r="BG15" s="898"/>
      <c r="BH15" s="898"/>
      <c r="BI15" s="898"/>
      <c r="BJ15" s="898"/>
      <c r="BK15" s="898"/>
      <c r="BL15" s="898"/>
    </row>
    <row r="16" spans="1:64" s="898" customFormat="1" ht="11.5">
      <c r="A16" s="917" t="str">
        <f>IF((ISNUMBER(B16)),$A$4,"")</f>
        <v/>
      </c>
      <c r="B16" s="917" t="s">
        <v>909</v>
      </c>
      <c r="C16" s="918" t="s">
        <v>1003</v>
      </c>
      <c r="D16" s="919"/>
      <c r="E16" s="919"/>
      <c r="F16" s="919"/>
      <c r="G16" s="920"/>
      <c r="H16" s="921"/>
    </row>
    <row r="17" spans="1:64" s="898" customFormat="1" ht="12.5">
      <c r="A17" s="922"/>
      <c r="B17" s="923"/>
      <c r="C17" s="924"/>
      <c r="D17" s="925"/>
      <c r="E17" s="922"/>
      <c r="F17" s="922"/>
      <c r="G17" s="926"/>
      <c r="H17" s="927"/>
      <c r="I17" s="903"/>
    </row>
    <row r="18" spans="1:64" s="898" customFormat="1" ht="11.5">
      <c r="A18" s="900" t="str">
        <f>IF((ISNUMBER(B18)),$A$4,"")</f>
        <v>A.</v>
      </c>
      <c r="B18" s="901">
        <f>IF(AND(ISTEXT(C18),ISBLANK(D18)),COUNT($B$8:B17)+1,"")</f>
        <v>1</v>
      </c>
      <c r="C18" s="928" t="s">
        <v>1866</v>
      </c>
      <c r="D18" s="929"/>
      <c r="E18" s="929"/>
      <c r="F18" s="929"/>
      <c r="G18" s="930"/>
      <c r="H18" s="921"/>
    </row>
    <row r="19" spans="1:64" s="898" customFormat="1" ht="252.75" customHeight="1">
      <c r="A19" s="926"/>
      <c r="B19" s="931"/>
      <c r="C19" s="932" t="s">
        <v>1867</v>
      </c>
      <c r="D19" s="933" t="s">
        <v>1469</v>
      </c>
      <c r="E19" s="930">
        <v>1</v>
      </c>
      <c r="F19" s="934"/>
      <c r="G19" s="935">
        <f>ROUND(E19*F19,2)</f>
        <v>0</v>
      </c>
      <c r="H19" s="921"/>
    </row>
    <row r="20" spans="1:64" s="898" customFormat="1" ht="11.5">
      <c r="A20" s="926"/>
      <c r="B20" s="931"/>
      <c r="C20" s="932"/>
      <c r="D20" s="933"/>
      <c r="E20" s="930"/>
      <c r="F20" s="934"/>
      <c r="G20" s="936"/>
      <c r="H20" s="921"/>
    </row>
    <row r="21" spans="1:64" s="898" customFormat="1" ht="11.5">
      <c r="A21" s="900" t="str">
        <f>IF((ISNUMBER(B21)),$A$4,"")</f>
        <v>A.</v>
      </c>
      <c r="B21" s="901">
        <f>IF(AND(ISTEXT(C21),ISBLANK(D21)),COUNT($B$8:B20)+1,"")</f>
        <v>2</v>
      </c>
      <c r="C21" s="928" t="s">
        <v>1868</v>
      </c>
      <c r="D21" s="929"/>
      <c r="E21" s="929"/>
      <c r="F21" s="929"/>
      <c r="G21" s="936"/>
      <c r="H21" s="921"/>
    </row>
    <row r="22" spans="1:64" s="898" customFormat="1" ht="57.5">
      <c r="A22" s="926"/>
      <c r="B22" s="931"/>
      <c r="C22" s="932" t="s">
        <v>1869</v>
      </c>
      <c r="D22" s="933" t="s">
        <v>1469</v>
      </c>
      <c r="E22" s="930">
        <v>1</v>
      </c>
      <c r="F22" s="934"/>
      <c r="G22" s="935">
        <f>ROUND(E22*F22,2)</f>
        <v>0</v>
      </c>
      <c r="H22" s="921"/>
    </row>
    <row r="23" spans="1:64" s="898" customFormat="1" ht="11.5">
      <c r="A23" s="926"/>
      <c r="B23" s="931"/>
      <c r="C23" s="932"/>
      <c r="D23" s="933"/>
      <c r="E23" s="930"/>
      <c r="F23" s="934"/>
      <c r="G23" s="935"/>
      <c r="H23" s="921"/>
    </row>
    <row r="24" spans="1:64" s="899" customFormat="1" ht="11.5">
      <c r="A24" s="900"/>
      <c r="B24" s="901"/>
      <c r="C24" s="937"/>
      <c r="D24" s="938"/>
      <c r="E24" s="939"/>
      <c r="F24" s="940"/>
      <c r="G24" s="936"/>
    </row>
    <row r="25" spans="1:64" s="899" customFormat="1" ht="11.5">
      <c r="A25" s="900"/>
      <c r="B25" s="941" t="s">
        <v>1870</v>
      </c>
      <c r="C25" s="908" t="s">
        <v>928</v>
      </c>
      <c r="D25" s="942"/>
      <c r="E25" s="943"/>
      <c r="F25" s="943"/>
      <c r="G25" s="936"/>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8"/>
      <c r="AS25" s="898"/>
      <c r="AT25" s="898"/>
      <c r="AU25" s="898"/>
      <c r="AV25" s="898"/>
      <c r="AW25" s="898"/>
      <c r="AX25" s="898"/>
      <c r="AY25" s="898"/>
      <c r="AZ25" s="898"/>
      <c r="BA25" s="898"/>
      <c r="BB25" s="898"/>
      <c r="BC25" s="898"/>
      <c r="BD25" s="898"/>
      <c r="BE25" s="898"/>
      <c r="BF25" s="898"/>
      <c r="BG25" s="898"/>
      <c r="BH25" s="898"/>
      <c r="BI25" s="898"/>
      <c r="BJ25" s="898"/>
      <c r="BK25" s="898"/>
      <c r="BL25" s="898"/>
    </row>
    <row r="26" spans="1:64" s="899" customFormat="1" ht="11.5">
      <c r="A26" s="900"/>
      <c r="B26" s="901"/>
      <c r="C26" s="944"/>
      <c r="D26" s="942"/>
      <c r="E26" s="943"/>
      <c r="F26" s="943"/>
      <c r="G26" s="936"/>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8"/>
      <c r="AS26" s="898"/>
      <c r="AT26" s="898"/>
      <c r="AU26" s="898"/>
      <c r="AV26" s="898"/>
      <c r="AW26" s="898"/>
      <c r="AX26" s="898"/>
      <c r="AY26" s="898"/>
      <c r="AZ26" s="898"/>
      <c r="BA26" s="898"/>
      <c r="BB26" s="898"/>
      <c r="BC26" s="898"/>
      <c r="BD26" s="898"/>
      <c r="BE26" s="898"/>
      <c r="BF26" s="898"/>
      <c r="BG26" s="898"/>
      <c r="BH26" s="898"/>
      <c r="BI26" s="898"/>
      <c r="BJ26" s="898"/>
      <c r="BK26" s="898"/>
      <c r="BL26" s="898"/>
    </row>
    <row r="27" spans="1:64" s="899" customFormat="1" ht="11.5">
      <c r="A27" s="900" t="str">
        <f>IF((ISNUMBER(B27)),$A$4,"")</f>
        <v>A.</v>
      </c>
      <c r="B27" s="901">
        <f>IF(AND(ISTEXT(C27),ISBLANK(D27)),COUNT($B$8:B26)+1,"")</f>
        <v>3</v>
      </c>
      <c r="C27" s="908" t="s">
        <v>1871</v>
      </c>
      <c r="D27" s="942"/>
      <c r="E27" s="943"/>
      <c r="F27" s="943"/>
      <c r="G27" s="936"/>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8"/>
      <c r="AS27" s="898"/>
      <c r="AT27" s="898"/>
      <c r="AU27" s="898"/>
      <c r="AV27" s="898"/>
      <c r="AW27" s="898"/>
      <c r="AX27" s="898"/>
      <c r="AY27" s="898"/>
      <c r="AZ27" s="898"/>
      <c r="BA27" s="898"/>
      <c r="BB27" s="898"/>
      <c r="BC27" s="898"/>
      <c r="BD27" s="898"/>
      <c r="BE27" s="898"/>
      <c r="BF27" s="898"/>
      <c r="BG27" s="898"/>
      <c r="BH27" s="898"/>
      <c r="BI27" s="898"/>
      <c r="BJ27" s="898"/>
      <c r="BK27" s="898"/>
      <c r="BL27" s="898"/>
    </row>
    <row r="28" spans="1:64" s="899" customFormat="1" ht="46">
      <c r="A28" s="900" t="str">
        <f>IF((ISNUMBER(B28)),$A$4,"")</f>
        <v/>
      </c>
      <c r="B28" s="901" t="str">
        <f>IF(AND(ISTEXT(C28),ISBLANK(D28)),COUNT($B$8:B27)+1,"")</f>
        <v/>
      </c>
      <c r="C28" s="944" t="s">
        <v>1872</v>
      </c>
      <c r="D28" s="942" t="s">
        <v>1469</v>
      </c>
      <c r="E28" s="943">
        <v>1</v>
      </c>
      <c r="F28" s="945"/>
      <c r="G28" s="935">
        <f>ROUND(E28*F28,2)</f>
        <v>0</v>
      </c>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8"/>
      <c r="AS28" s="898"/>
      <c r="AT28" s="898"/>
      <c r="AU28" s="898"/>
      <c r="AV28" s="898"/>
      <c r="AW28" s="898"/>
      <c r="AX28" s="898"/>
      <c r="AY28" s="898"/>
      <c r="AZ28" s="898"/>
      <c r="BA28" s="898"/>
      <c r="BB28" s="898"/>
      <c r="BC28" s="898"/>
      <c r="BD28" s="898"/>
      <c r="BE28" s="898"/>
      <c r="BF28" s="898"/>
      <c r="BG28" s="898"/>
      <c r="BH28" s="898"/>
      <c r="BI28" s="898"/>
      <c r="BJ28" s="898"/>
      <c r="BK28" s="898"/>
      <c r="BL28" s="898"/>
    </row>
    <row r="29" spans="1:64" s="899" customFormat="1" ht="11.5">
      <c r="A29" s="900"/>
      <c r="B29" s="901"/>
      <c r="C29" s="944"/>
      <c r="D29" s="942"/>
      <c r="E29" s="943"/>
      <c r="F29" s="945"/>
      <c r="G29" s="936"/>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8"/>
      <c r="AS29" s="898"/>
      <c r="AT29" s="898"/>
      <c r="AU29" s="898"/>
      <c r="AV29" s="898"/>
      <c r="AW29" s="898"/>
      <c r="AX29" s="898"/>
      <c r="AY29" s="898"/>
      <c r="AZ29" s="898"/>
      <c r="BA29" s="898"/>
      <c r="BB29" s="898"/>
      <c r="BC29" s="898"/>
      <c r="BD29" s="898"/>
      <c r="BE29" s="898"/>
      <c r="BF29" s="898"/>
      <c r="BG29" s="898"/>
      <c r="BH29" s="898"/>
      <c r="BI29" s="898"/>
      <c r="BJ29" s="898"/>
      <c r="BK29" s="898"/>
      <c r="BL29" s="898"/>
    </row>
    <row r="30" spans="1:64" s="899" customFormat="1" ht="11.5">
      <c r="A30" s="900" t="str">
        <f>IF((ISNUMBER(B30)),$A$4,"")</f>
        <v>A.</v>
      </c>
      <c r="B30" s="901">
        <f>IF(AND(ISTEXT(C30),ISBLANK(D30)),COUNT($B$8:B29)+1,"")</f>
        <v>4</v>
      </c>
      <c r="C30" s="908" t="s">
        <v>1873</v>
      </c>
      <c r="D30" s="942"/>
      <c r="E30" s="943"/>
      <c r="F30" s="943"/>
      <c r="G30" s="936"/>
      <c r="H30" s="898"/>
      <c r="I30" s="898"/>
      <c r="J30" s="898"/>
      <c r="K30" s="898"/>
      <c r="L30" s="898"/>
      <c r="M30" s="898"/>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8"/>
      <c r="AR30" s="898"/>
      <c r="AS30" s="898"/>
      <c r="AT30" s="898"/>
      <c r="AU30" s="898"/>
      <c r="AV30" s="898"/>
      <c r="AW30" s="898"/>
      <c r="AX30" s="898"/>
      <c r="AY30" s="898"/>
      <c r="AZ30" s="898"/>
      <c r="BA30" s="898"/>
      <c r="BB30" s="898"/>
      <c r="BC30" s="898"/>
      <c r="BD30" s="898"/>
      <c r="BE30" s="898"/>
      <c r="BF30" s="898"/>
      <c r="BG30" s="898"/>
      <c r="BH30" s="898"/>
      <c r="BI30" s="898"/>
      <c r="BJ30" s="898"/>
      <c r="BK30" s="898"/>
      <c r="BL30" s="898"/>
    </row>
    <row r="31" spans="1:64" s="899" customFormat="1" ht="57.5">
      <c r="A31" s="900" t="str">
        <f>IF((ISNUMBER(B31)),$A$4,"")</f>
        <v/>
      </c>
      <c r="B31" s="901" t="str">
        <f>IF(AND(ISTEXT(C31),ISBLANK(D31)),COUNT($B$8:B30)+1,"")</f>
        <v/>
      </c>
      <c r="C31" s="944" t="s">
        <v>1874</v>
      </c>
      <c r="D31" s="942" t="s">
        <v>1469</v>
      </c>
      <c r="E31" s="943">
        <v>1</v>
      </c>
      <c r="F31" s="943"/>
      <c r="G31" s="935">
        <f>ROUND(E31*F31,2)</f>
        <v>0</v>
      </c>
      <c r="H31" s="898"/>
      <c r="I31" s="898"/>
      <c r="J31" s="898"/>
      <c r="K31" s="898"/>
      <c r="L31" s="898"/>
      <c r="M31" s="898"/>
      <c r="N31" s="898"/>
      <c r="O31" s="898"/>
      <c r="P31" s="898"/>
      <c r="Q31" s="898"/>
      <c r="R31" s="898"/>
      <c r="S31" s="898"/>
      <c r="T31" s="898"/>
      <c r="U31" s="898"/>
      <c r="V31" s="898"/>
      <c r="W31" s="898"/>
      <c r="X31" s="898"/>
      <c r="Y31" s="898"/>
      <c r="Z31" s="898"/>
      <c r="AA31" s="898"/>
      <c r="AB31" s="898"/>
      <c r="AC31" s="898"/>
      <c r="AD31" s="898"/>
      <c r="AE31" s="898"/>
      <c r="AF31" s="898"/>
      <c r="AG31" s="898"/>
      <c r="AH31" s="898"/>
      <c r="AI31" s="898"/>
      <c r="AJ31" s="898"/>
      <c r="AK31" s="898"/>
      <c r="AL31" s="898"/>
      <c r="AM31" s="898"/>
      <c r="AN31" s="898"/>
      <c r="AO31" s="898"/>
      <c r="AP31" s="898"/>
      <c r="AQ31" s="898"/>
      <c r="AR31" s="898"/>
      <c r="AS31" s="898"/>
      <c r="AT31" s="898"/>
      <c r="AU31" s="898"/>
      <c r="AV31" s="898"/>
      <c r="AW31" s="898"/>
      <c r="AX31" s="898"/>
      <c r="AY31" s="898"/>
      <c r="AZ31" s="898"/>
      <c r="BA31" s="898"/>
      <c r="BB31" s="898"/>
      <c r="BC31" s="898"/>
      <c r="BD31" s="898"/>
      <c r="BE31" s="898"/>
      <c r="BF31" s="898"/>
      <c r="BG31" s="898"/>
      <c r="BH31" s="898"/>
      <c r="BI31" s="898"/>
      <c r="BJ31" s="898"/>
      <c r="BK31" s="898"/>
      <c r="BL31" s="898"/>
    </row>
    <row r="32" spans="1:64" s="899" customFormat="1" ht="11.5">
      <c r="A32" s="900"/>
      <c r="B32" s="901" t="str">
        <f>IF(AND(ISTEXT(C32),ISBLANK(D32)),COUNT($B$8:B31)+1,"")</f>
        <v/>
      </c>
      <c r="C32" s="944"/>
      <c r="D32" s="942"/>
      <c r="E32" s="943"/>
      <c r="F32" s="943"/>
      <c r="G32" s="936"/>
      <c r="H32" s="898"/>
      <c r="I32" s="898"/>
      <c r="J32" s="898"/>
      <c r="K32" s="898"/>
      <c r="L32" s="898"/>
      <c r="M32" s="898"/>
      <c r="N32" s="898"/>
      <c r="O32" s="898"/>
      <c r="P32" s="898"/>
      <c r="Q32" s="898"/>
      <c r="R32" s="898"/>
      <c r="S32" s="898"/>
      <c r="T32" s="898"/>
      <c r="U32" s="898"/>
      <c r="V32" s="898"/>
      <c r="W32" s="898"/>
      <c r="X32" s="898"/>
      <c r="Y32" s="898"/>
      <c r="Z32" s="898"/>
      <c r="AA32" s="898"/>
      <c r="AB32" s="898"/>
      <c r="AC32" s="898"/>
      <c r="AD32" s="898"/>
      <c r="AE32" s="898"/>
      <c r="AF32" s="898"/>
      <c r="AG32" s="898"/>
      <c r="AH32" s="898"/>
      <c r="AI32" s="898"/>
      <c r="AJ32" s="898"/>
      <c r="AK32" s="898"/>
      <c r="AL32" s="898"/>
      <c r="AM32" s="898"/>
      <c r="AN32" s="898"/>
      <c r="AO32" s="898"/>
      <c r="AP32" s="898"/>
      <c r="AQ32" s="898"/>
      <c r="AR32" s="898"/>
      <c r="AS32" s="898"/>
      <c r="AT32" s="898"/>
      <c r="AU32" s="898"/>
      <c r="AV32" s="898"/>
      <c r="AW32" s="898"/>
      <c r="AX32" s="898"/>
      <c r="AY32" s="898"/>
      <c r="AZ32" s="898"/>
      <c r="BA32" s="898"/>
      <c r="BB32" s="898"/>
      <c r="BC32" s="898"/>
      <c r="BD32" s="898"/>
      <c r="BE32" s="898"/>
      <c r="BF32" s="898"/>
      <c r="BG32" s="898"/>
      <c r="BH32" s="898"/>
      <c r="BI32" s="898"/>
      <c r="BJ32" s="898"/>
      <c r="BK32" s="898"/>
      <c r="BL32" s="898"/>
    </row>
    <row r="33" spans="1:64" s="899" customFormat="1" ht="11.5">
      <c r="A33" s="900"/>
      <c r="B33" s="941" t="s">
        <v>1875</v>
      </c>
      <c r="C33" s="908" t="s">
        <v>1876</v>
      </c>
      <c r="D33" s="942"/>
      <c r="E33" s="943"/>
      <c r="F33" s="943"/>
      <c r="G33" s="936"/>
      <c r="H33" s="898"/>
      <c r="I33" s="898"/>
      <c r="J33" s="898"/>
      <c r="K33" s="898"/>
      <c r="L33" s="898"/>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c r="AO33" s="898"/>
      <c r="AP33" s="898"/>
      <c r="AQ33" s="898"/>
      <c r="AR33" s="898"/>
      <c r="AS33" s="898"/>
      <c r="AT33" s="898"/>
      <c r="AU33" s="898"/>
      <c r="AV33" s="898"/>
      <c r="AW33" s="898"/>
      <c r="AX33" s="898"/>
      <c r="AY33" s="898"/>
      <c r="AZ33" s="898"/>
      <c r="BA33" s="898"/>
      <c r="BB33" s="898"/>
      <c r="BC33" s="898"/>
      <c r="BD33" s="898"/>
      <c r="BE33" s="898"/>
      <c r="BF33" s="898"/>
      <c r="BG33" s="898"/>
      <c r="BH33" s="898"/>
      <c r="BI33" s="898"/>
      <c r="BJ33" s="898"/>
      <c r="BK33" s="898"/>
      <c r="BL33" s="898"/>
    </row>
    <row r="34" spans="1:64" s="899" customFormat="1">
      <c r="A34" s="900"/>
      <c r="B34" s="901"/>
      <c r="C34" s="946"/>
      <c r="D34" s="942"/>
      <c r="E34" s="943"/>
      <c r="F34" s="943"/>
      <c r="G34" s="936"/>
      <c r="H34" s="898"/>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98"/>
      <c r="AJ34" s="898"/>
      <c r="AK34" s="898"/>
      <c r="AL34" s="898"/>
      <c r="AM34" s="898"/>
      <c r="AN34" s="898"/>
      <c r="AO34" s="898"/>
      <c r="AP34" s="898"/>
      <c r="AQ34" s="898"/>
      <c r="AR34" s="898"/>
      <c r="AS34" s="898"/>
      <c r="AT34" s="898"/>
      <c r="AU34" s="898"/>
      <c r="AV34" s="898"/>
      <c r="AW34" s="898"/>
      <c r="AX34" s="898"/>
      <c r="AY34" s="898"/>
      <c r="AZ34" s="898"/>
      <c r="BA34" s="898"/>
      <c r="BB34" s="898"/>
      <c r="BC34" s="898"/>
      <c r="BD34" s="898"/>
      <c r="BE34" s="898"/>
      <c r="BF34" s="898"/>
      <c r="BG34" s="898"/>
      <c r="BH34" s="898"/>
      <c r="BI34" s="898"/>
      <c r="BJ34" s="898"/>
      <c r="BK34" s="898"/>
      <c r="BL34" s="898"/>
    </row>
    <row r="35" spans="1:64" s="899" customFormat="1" ht="11.5">
      <c r="A35" s="900" t="str">
        <f>IF((ISNUMBER(B35)),$A$4,"")</f>
        <v>A.</v>
      </c>
      <c r="B35" s="901">
        <f>IF(AND(ISTEXT(C35),ISBLANK(D35)),COUNT($B$8:B34)+1,"")</f>
        <v>5</v>
      </c>
      <c r="C35" s="908" t="s">
        <v>1877</v>
      </c>
      <c r="D35" s="942"/>
      <c r="E35" s="943"/>
      <c r="F35" s="943"/>
      <c r="G35" s="936"/>
      <c r="H35" s="898"/>
      <c r="I35" s="898"/>
      <c r="J35" s="898"/>
      <c r="K35" s="898"/>
      <c r="L35" s="898"/>
      <c r="M35" s="898"/>
      <c r="N35" s="898"/>
      <c r="O35" s="898"/>
      <c r="P35" s="898"/>
      <c r="Q35" s="898"/>
      <c r="R35" s="898"/>
      <c r="S35" s="898"/>
      <c r="T35" s="898"/>
      <c r="U35" s="898"/>
      <c r="V35" s="898"/>
      <c r="W35" s="898"/>
      <c r="X35" s="898"/>
      <c r="Y35" s="898"/>
      <c r="Z35" s="898"/>
      <c r="AA35" s="898"/>
      <c r="AB35" s="898"/>
      <c r="AC35" s="898"/>
      <c r="AD35" s="898"/>
      <c r="AE35" s="898"/>
      <c r="AF35" s="898"/>
      <c r="AG35" s="898"/>
      <c r="AH35" s="898"/>
      <c r="AI35" s="898"/>
      <c r="AJ35" s="898"/>
      <c r="AK35" s="898"/>
      <c r="AL35" s="898"/>
      <c r="AM35" s="898"/>
      <c r="AN35" s="898"/>
      <c r="AO35" s="898"/>
      <c r="AP35" s="898"/>
      <c r="AQ35" s="898"/>
      <c r="AR35" s="898"/>
      <c r="AS35" s="898"/>
      <c r="AT35" s="898"/>
      <c r="AU35" s="898"/>
      <c r="AV35" s="898"/>
      <c r="AW35" s="898"/>
      <c r="AX35" s="898"/>
      <c r="AY35" s="898"/>
      <c r="AZ35" s="898"/>
      <c r="BA35" s="898"/>
      <c r="BB35" s="898"/>
      <c r="BC35" s="898"/>
      <c r="BD35" s="898"/>
      <c r="BE35" s="898"/>
      <c r="BF35" s="898"/>
      <c r="BG35" s="898"/>
      <c r="BH35" s="898"/>
      <c r="BI35" s="898"/>
      <c r="BJ35" s="898"/>
      <c r="BK35" s="898"/>
      <c r="BL35" s="898"/>
    </row>
    <row r="36" spans="1:64" s="899" customFormat="1" ht="142.5" customHeight="1">
      <c r="A36" s="900" t="str">
        <f>IF((ISNUMBER(B36)),$A$4,"")</f>
        <v/>
      </c>
      <c r="B36" s="901"/>
      <c r="C36" s="902" t="s">
        <v>1878</v>
      </c>
      <c r="D36" s="942"/>
      <c r="E36" s="943"/>
      <c r="F36" s="943"/>
      <c r="G36" s="936"/>
      <c r="H36" s="927"/>
      <c r="I36" s="898"/>
      <c r="J36" s="898"/>
      <c r="K36" s="898"/>
      <c r="L36" s="898"/>
      <c r="M36" s="898"/>
      <c r="N36" s="898"/>
      <c r="O36" s="898"/>
      <c r="P36" s="898"/>
      <c r="Q36" s="898"/>
      <c r="R36" s="898"/>
      <c r="S36" s="898"/>
      <c r="T36" s="898"/>
      <c r="U36" s="898"/>
      <c r="V36" s="898"/>
      <c r="W36" s="898"/>
      <c r="X36" s="898"/>
      <c r="Y36" s="898"/>
      <c r="Z36" s="898"/>
      <c r="AA36" s="898"/>
      <c r="AB36" s="898"/>
      <c r="AC36" s="898"/>
      <c r="AD36" s="898"/>
      <c r="AE36" s="898"/>
      <c r="AF36" s="898"/>
      <c r="AG36" s="898"/>
      <c r="AH36" s="898"/>
      <c r="AI36" s="898"/>
      <c r="AJ36" s="898"/>
      <c r="AK36" s="898"/>
      <c r="AL36" s="898"/>
      <c r="AM36" s="898"/>
      <c r="AN36" s="898"/>
      <c r="AO36" s="898"/>
      <c r="AP36" s="898"/>
      <c r="AQ36" s="898"/>
      <c r="AR36" s="898"/>
      <c r="AS36" s="898"/>
      <c r="AT36" s="898"/>
      <c r="AU36" s="898"/>
      <c r="AV36" s="898"/>
      <c r="AW36" s="898"/>
      <c r="AX36" s="898"/>
      <c r="AY36" s="898"/>
      <c r="AZ36" s="898"/>
      <c r="BA36" s="898"/>
      <c r="BB36" s="898"/>
      <c r="BC36" s="898"/>
      <c r="BD36" s="898"/>
      <c r="BE36" s="898"/>
      <c r="BF36" s="898"/>
      <c r="BG36" s="898"/>
      <c r="BH36" s="898"/>
      <c r="BI36" s="898"/>
      <c r="BJ36" s="898"/>
      <c r="BK36" s="898"/>
      <c r="BL36" s="898"/>
    </row>
    <row r="37" spans="1:64" s="899" customFormat="1" ht="11.5">
      <c r="A37" s="900"/>
      <c r="B37" s="901"/>
      <c r="C37" s="947" t="s">
        <v>1879</v>
      </c>
      <c r="D37" s="942" t="s">
        <v>1232</v>
      </c>
      <c r="E37" s="943">
        <v>250</v>
      </c>
      <c r="F37" s="945"/>
      <c r="G37" s="935">
        <f t="shared" ref="G37:G42" si="0">ROUND(E37*F37,2)</f>
        <v>0</v>
      </c>
      <c r="H37" s="927"/>
      <c r="I37" s="898"/>
      <c r="J37" s="898"/>
      <c r="K37" s="898"/>
      <c r="L37" s="898"/>
      <c r="M37" s="898"/>
      <c r="N37" s="898"/>
      <c r="O37" s="898"/>
      <c r="P37" s="898"/>
      <c r="Q37" s="898"/>
      <c r="R37" s="898"/>
      <c r="S37" s="898"/>
      <c r="T37" s="898"/>
      <c r="U37" s="898"/>
      <c r="V37" s="898"/>
      <c r="W37" s="898"/>
      <c r="X37" s="898"/>
      <c r="Y37" s="898"/>
      <c r="Z37" s="898"/>
      <c r="AA37" s="898"/>
      <c r="AB37" s="898"/>
      <c r="AC37" s="898"/>
      <c r="AD37" s="898"/>
      <c r="AE37" s="898"/>
      <c r="AF37" s="898"/>
      <c r="AG37" s="898"/>
      <c r="AH37" s="898"/>
      <c r="AI37" s="898"/>
      <c r="AJ37" s="898"/>
      <c r="AK37" s="898"/>
      <c r="AL37" s="898"/>
      <c r="AM37" s="898"/>
      <c r="AN37" s="898"/>
      <c r="AO37" s="898"/>
      <c r="AP37" s="898"/>
      <c r="AQ37" s="898"/>
      <c r="AR37" s="898"/>
      <c r="AS37" s="898"/>
      <c r="AT37" s="898"/>
      <c r="AU37" s="898"/>
      <c r="AV37" s="898"/>
      <c r="AW37" s="898"/>
      <c r="AX37" s="898"/>
      <c r="AY37" s="898"/>
      <c r="AZ37" s="898"/>
      <c r="BA37" s="898"/>
      <c r="BB37" s="898"/>
      <c r="BC37" s="898"/>
      <c r="BD37" s="898"/>
      <c r="BE37" s="898"/>
      <c r="BF37" s="898"/>
      <c r="BG37" s="898"/>
      <c r="BH37" s="898"/>
      <c r="BI37" s="898"/>
      <c r="BJ37" s="898"/>
      <c r="BK37" s="898"/>
      <c r="BL37" s="898"/>
    </row>
    <row r="38" spans="1:64" s="899" customFormat="1" ht="11.5">
      <c r="A38" s="900" t="str">
        <f>IF((ISNUMBER(B38)),$A$4,"")</f>
        <v/>
      </c>
      <c r="B38" s="901" t="str">
        <f>IF(AND(ISTEXT(C38),ISBLANK(D38)),COUNT($B$8:B35)+1,"")</f>
        <v/>
      </c>
      <c r="C38" s="947" t="s">
        <v>1880</v>
      </c>
      <c r="D38" s="942" t="s">
        <v>1232</v>
      </c>
      <c r="E38" s="943">
        <v>280</v>
      </c>
      <c r="F38" s="945"/>
      <c r="G38" s="935">
        <f t="shared" si="0"/>
        <v>0</v>
      </c>
      <c r="H38" s="948"/>
      <c r="I38" s="898"/>
      <c r="J38" s="898"/>
      <c r="K38" s="898"/>
      <c r="L38" s="898"/>
      <c r="M38" s="898"/>
      <c r="N38" s="898"/>
      <c r="O38" s="898"/>
      <c r="P38" s="898"/>
      <c r="Q38" s="898"/>
      <c r="R38" s="898"/>
      <c r="S38" s="898"/>
      <c r="T38" s="898"/>
      <c r="U38" s="898"/>
      <c r="V38" s="898"/>
      <c r="W38" s="898"/>
      <c r="X38" s="898"/>
      <c r="Y38" s="898"/>
      <c r="Z38" s="898"/>
      <c r="AA38" s="898"/>
      <c r="AB38" s="898"/>
      <c r="AC38" s="898"/>
      <c r="AD38" s="898"/>
      <c r="AE38" s="898"/>
      <c r="AF38" s="898"/>
      <c r="AG38" s="898"/>
      <c r="AH38" s="898"/>
      <c r="AI38" s="898"/>
      <c r="AJ38" s="898"/>
      <c r="AK38" s="898"/>
      <c r="AL38" s="898"/>
      <c r="AM38" s="898"/>
      <c r="AN38" s="898"/>
      <c r="AO38" s="898"/>
      <c r="AP38" s="898"/>
      <c r="AQ38" s="898"/>
      <c r="AR38" s="898"/>
      <c r="AS38" s="898"/>
      <c r="AT38" s="898"/>
      <c r="AU38" s="898"/>
      <c r="AV38" s="898"/>
      <c r="AW38" s="898"/>
      <c r="AX38" s="898"/>
      <c r="AY38" s="898"/>
      <c r="AZ38" s="898"/>
      <c r="BA38" s="898"/>
      <c r="BB38" s="898"/>
      <c r="BC38" s="898"/>
      <c r="BD38" s="898"/>
      <c r="BE38" s="898"/>
      <c r="BF38" s="898"/>
      <c r="BG38" s="898"/>
      <c r="BH38" s="898"/>
      <c r="BI38" s="898"/>
      <c r="BJ38" s="898"/>
      <c r="BK38" s="898"/>
      <c r="BL38" s="898"/>
    </row>
    <row r="39" spans="1:64" s="899" customFormat="1" ht="11.5">
      <c r="A39" s="900"/>
      <c r="B39" s="901"/>
      <c r="C39" s="947" t="s">
        <v>1881</v>
      </c>
      <c r="D39" s="942" t="s">
        <v>1232</v>
      </c>
      <c r="E39" s="943">
        <v>350</v>
      </c>
      <c r="F39" s="945"/>
      <c r="G39" s="935">
        <f t="shared" si="0"/>
        <v>0</v>
      </c>
      <c r="H39" s="898"/>
      <c r="I39" s="898"/>
      <c r="J39" s="898"/>
      <c r="K39" s="898"/>
      <c r="L39" s="898"/>
      <c r="M39" s="898"/>
      <c r="N39" s="898"/>
      <c r="O39" s="898"/>
      <c r="P39" s="898"/>
      <c r="Q39" s="898"/>
      <c r="R39" s="898"/>
      <c r="S39" s="898"/>
      <c r="T39" s="898"/>
      <c r="U39" s="898"/>
      <c r="V39" s="898"/>
      <c r="W39" s="898"/>
      <c r="X39" s="898"/>
      <c r="Y39" s="898"/>
      <c r="Z39" s="898"/>
      <c r="AA39" s="898"/>
      <c r="AB39" s="898"/>
      <c r="AC39" s="898"/>
      <c r="AD39" s="898"/>
      <c r="AE39" s="898"/>
      <c r="AF39" s="898"/>
      <c r="AG39" s="898"/>
      <c r="AH39" s="898"/>
      <c r="AI39" s="898"/>
      <c r="AJ39" s="898"/>
      <c r="AK39" s="898"/>
      <c r="AL39" s="898"/>
      <c r="AM39" s="898"/>
      <c r="AN39" s="898"/>
      <c r="AO39" s="898"/>
      <c r="AP39" s="898"/>
      <c r="AQ39" s="898"/>
      <c r="AR39" s="898"/>
      <c r="AS39" s="898"/>
      <c r="AT39" s="898"/>
      <c r="AU39" s="898"/>
      <c r="AV39" s="898"/>
      <c r="AW39" s="898"/>
      <c r="AX39" s="898"/>
      <c r="AY39" s="898"/>
      <c r="AZ39" s="898"/>
      <c r="BA39" s="898"/>
      <c r="BB39" s="898"/>
      <c r="BC39" s="898"/>
      <c r="BD39" s="898"/>
      <c r="BE39" s="898"/>
      <c r="BF39" s="898"/>
      <c r="BG39" s="898"/>
      <c r="BH39" s="898"/>
      <c r="BI39" s="898"/>
      <c r="BJ39" s="898"/>
      <c r="BK39" s="898"/>
      <c r="BL39" s="898"/>
    </row>
    <row r="40" spans="1:64" s="899" customFormat="1" ht="11.5">
      <c r="A40" s="900"/>
      <c r="B40" s="901"/>
      <c r="C40" s="947" t="s">
        <v>1882</v>
      </c>
      <c r="D40" s="942" t="s">
        <v>1232</v>
      </c>
      <c r="E40" s="943">
        <v>10</v>
      </c>
      <c r="F40" s="945"/>
      <c r="G40" s="935">
        <f t="shared" si="0"/>
        <v>0</v>
      </c>
      <c r="H40" s="898"/>
      <c r="I40" s="898"/>
      <c r="J40" s="898"/>
      <c r="K40" s="898"/>
      <c r="L40" s="898"/>
      <c r="M40" s="898"/>
      <c r="N40" s="898"/>
      <c r="O40" s="898"/>
      <c r="P40" s="898"/>
      <c r="Q40" s="898"/>
      <c r="R40" s="898"/>
      <c r="S40" s="898"/>
      <c r="T40" s="898"/>
      <c r="U40" s="898"/>
      <c r="V40" s="898"/>
      <c r="W40" s="898"/>
      <c r="X40" s="898"/>
      <c r="Y40" s="898"/>
      <c r="Z40" s="898"/>
      <c r="AA40" s="898"/>
      <c r="AB40" s="898"/>
      <c r="AC40" s="898"/>
      <c r="AD40" s="898"/>
      <c r="AE40" s="898"/>
      <c r="AF40" s="898"/>
      <c r="AG40" s="898"/>
      <c r="AH40" s="898"/>
      <c r="AI40" s="898"/>
      <c r="AJ40" s="898"/>
      <c r="AK40" s="898"/>
      <c r="AL40" s="898"/>
      <c r="AM40" s="898"/>
      <c r="AN40" s="898"/>
      <c r="AO40" s="898"/>
      <c r="AP40" s="898"/>
      <c r="AQ40" s="898"/>
      <c r="AR40" s="898"/>
      <c r="AS40" s="898"/>
      <c r="AT40" s="898"/>
      <c r="AU40" s="898"/>
      <c r="AV40" s="898"/>
      <c r="AW40" s="898"/>
      <c r="AX40" s="898"/>
      <c r="AY40" s="898"/>
      <c r="AZ40" s="898"/>
      <c r="BA40" s="898"/>
      <c r="BB40" s="898"/>
      <c r="BC40" s="898"/>
      <c r="BD40" s="898"/>
      <c r="BE40" s="898"/>
      <c r="BF40" s="898"/>
      <c r="BG40" s="898"/>
      <c r="BH40" s="898"/>
      <c r="BI40" s="898"/>
      <c r="BJ40" s="898"/>
      <c r="BK40" s="898"/>
      <c r="BL40" s="898"/>
    </row>
    <row r="41" spans="1:64" s="899" customFormat="1" ht="11.5">
      <c r="A41" s="900"/>
      <c r="B41" s="901"/>
      <c r="C41" s="947" t="s">
        <v>1883</v>
      </c>
      <c r="D41" s="942" t="s">
        <v>1232</v>
      </c>
      <c r="E41" s="943">
        <v>30</v>
      </c>
      <c r="F41" s="945"/>
      <c r="G41" s="935">
        <f t="shared" si="0"/>
        <v>0</v>
      </c>
      <c r="H41" s="898"/>
      <c r="I41" s="898"/>
      <c r="J41" s="898"/>
      <c r="K41" s="898"/>
      <c r="L41" s="898"/>
      <c r="M41" s="898"/>
      <c r="N41" s="898"/>
      <c r="O41" s="898"/>
      <c r="P41" s="898"/>
      <c r="Q41" s="898"/>
      <c r="R41" s="898"/>
      <c r="S41" s="898"/>
      <c r="T41" s="898"/>
      <c r="U41" s="898"/>
      <c r="V41" s="898"/>
      <c r="W41" s="898"/>
      <c r="X41" s="898"/>
      <c r="Y41" s="898"/>
      <c r="Z41" s="898"/>
      <c r="AA41" s="898"/>
      <c r="AB41" s="898"/>
      <c r="AC41" s="898"/>
      <c r="AD41" s="898"/>
      <c r="AE41" s="898"/>
      <c r="AF41" s="898"/>
      <c r="AG41" s="898"/>
      <c r="AH41" s="898"/>
      <c r="AI41" s="898"/>
      <c r="AJ41" s="898"/>
      <c r="AK41" s="898"/>
      <c r="AL41" s="898"/>
      <c r="AM41" s="898"/>
      <c r="AN41" s="898"/>
      <c r="AO41" s="898"/>
      <c r="AP41" s="898"/>
      <c r="AQ41" s="898"/>
      <c r="AR41" s="898"/>
      <c r="AS41" s="898"/>
      <c r="AT41" s="898"/>
      <c r="AU41" s="898"/>
      <c r="AV41" s="898"/>
      <c r="AW41" s="898"/>
      <c r="AX41" s="898"/>
      <c r="AY41" s="898"/>
      <c r="AZ41" s="898"/>
      <c r="BA41" s="898"/>
      <c r="BB41" s="898"/>
      <c r="BC41" s="898"/>
      <c r="BD41" s="898"/>
      <c r="BE41" s="898"/>
      <c r="BF41" s="898"/>
      <c r="BG41" s="898"/>
      <c r="BH41" s="898"/>
      <c r="BI41" s="898"/>
      <c r="BJ41" s="898"/>
      <c r="BK41" s="898"/>
      <c r="BL41" s="898"/>
    </row>
    <row r="42" spans="1:64" s="899" customFormat="1" ht="11.5">
      <c r="A42" s="900"/>
      <c r="B42" s="901"/>
      <c r="C42" s="947" t="s">
        <v>1884</v>
      </c>
      <c r="D42" s="942" t="s">
        <v>1232</v>
      </c>
      <c r="E42" s="943">
        <v>50</v>
      </c>
      <c r="F42" s="945"/>
      <c r="G42" s="935">
        <f t="shared" si="0"/>
        <v>0</v>
      </c>
      <c r="H42" s="898"/>
      <c r="I42" s="898"/>
      <c r="J42" s="898"/>
      <c r="K42" s="898"/>
      <c r="L42" s="898"/>
      <c r="M42" s="898"/>
      <c r="N42" s="898"/>
      <c r="O42" s="898"/>
      <c r="P42" s="898"/>
      <c r="Q42" s="898"/>
      <c r="R42" s="898"/>
      <c r="S42" s="898"/>
      <c r="T42" s="898"/>
      <c r="U42" s="898"/>
      <c r="V42" s="898"/>
      <c r="W42" s="898"/>
      <c r="X42" s="898"/>
      <c r="Y42" s="898"/>
      <c r="Z42" s="898"/>
      <c r="AA42" s="898"/>
      <c r="AB42" s="898"/>
      <c r="AC42" s="898"/>
      <c r="AD42" s="898"/>
      <c r="AE42" s="898"/>
      <c r="AF42" s="898"/>
      <c r="AG42" s="898"/>
      <c r="AH42" s="898"/>
      <c r="AI42" s="898"/>
      <c r="AJ42" s="898"/>
      <c r="AK42" s="898"/>
      <c r="AL42" s="898"/>
      <c r="AM42" s="898"/>
      <c r="AN42" s="898"/>
      <c r="AO42" s="898"/>
      <c r="AP42" s="898"/>
      <c r="AQ42" s="898"/>
      <c r="AR42" s="898"/>
      <c r="AS42" s="898"/>
      <c r="AT42" s="898"/>
      <c r="AU42" s="898"/>
      <c r="AV42" s="898"/>
      <c r="AW42" s="898"/>
      <c r="AX42" s="898"/>
      <c r="AY42" s="898"/>
      <c r="AZ42" s="898"/>
      <c r="BA42" s="898"/>
      <c r="BB42" s="898"/>
      <c r="BC42" s="898"/>
      <c r="BD42" s="898"/>
      <c r="BE42" s="898"/>
      <c r="BF42" s="898"/>
      <c r="BG42" s="898"/>
      <c r="BH42" s="898"/>
      <c r="BI42" s="898"/>
      <c r="BJ42" s="898"/>
      <c r="BK42" s="898"/>
      <c r="BL42" s="898"/>
    </row>
    <row r="43" spans="1:64" s="899" customFormat="1" ht="11.5">
      <c r="A43" s="900"/>
      <c r="B43" s="901"/>
      <c r="C43" s="947"/>
      <c r="D43" s="942"/>
      <c r="E43" s="943"/>
      <c r="F43" s="945"/>
      <c r="G43" s="936"/>
      <c r="H43" s="898"/>
      <c r="I43" s="898"/>
      <c r="J43" s="898"/>
      <c r="K43" s="898"/>
      <c r="L43" s="898"/>
      <c r="M43" s="898"/>
      <c r="N43" s="898"/>
      <c r="O43" s="898"/>
      <c r="P43" s="898"/>
      <c r="Q43" s="898"/>
      <c r="R43" s="898"/>
      <c r="S43" s="898"/>
      <c r="T43" s="898"/>
      <c r="U43" s="898"/>
      <c r="V43" s="898"/>
      <c r="W43" s="898"/>
      <c r="X43" s="898"/>
      <c r="Y43" s="898"/>
      <c r="Z43" s="898"/>
      <c r="AA43" s="898"/>
      <c r="AB43" s="898"/>
      <c r="AC43" s="898"/>
      <c r="AD43" s="898"/>
      <c r="AE43" s="898"/>
      <c r="AF43" s="898"/>
      <c r="AG43" s="898"/>
      <c r="AH43" s="898"/>
      <c r="AI43" s="898"/>
      <c r="AJ43" s="898"/>
      <c r="AK43" s="898"/>
      <c r="AL43" s="898"/>
      <c r="AM43" s="898"/>
      <c r="AN43" s="898"/>
      <c r="AO43" s="898"/>
      <c r="AP43" s="898"/>
      <c r="AQ43" s="898"/>
      <c r="AR43" s="898"/>
      <c r="AS43" s="898"/>
      <c r="AT43" s="898"/>
      <c r="AU43" s="898"/>
      <c r="AV43" s="898"/>
      <c r="AW43" s="898"/>
      <c r="AX43" s="898"/>
      <c r="AY43" s="898"/>
      <c r="AZ43" s="898"/>
      <c r="BA43" s="898"/>
      <c r="BB43" s="898"/>
      <c r="BC43" s="898"/>
      <c r="BD43" s="898"/>
      <c r="BE43" s="898"/>
      <c r="BF43" s="898"/>
      <c r="BG43" s="898"/>
      <c r="BH43" s="898"/>
      <c r="BI43" s="898"/>
      <c r="BJ43" s="898"/>
      <c r="BK43" s="898"/>
      <c r="BL43" s="898"/>
    </row>
    <row r="44" spans="1:64" s="951" customFormat="1" ht="14">
      <c r="A44" s="949" t="str">
        <f>IF((ISNUMBER(B44)),$A$4,"")</f>
        <v>A.</v>
      </c>
      <c r="B44" s="901">
        <f>IF(AND(ISTEXT(C44),ISBLANK(D44)),COUNT($B$8:B43)+1,"")</f>
        <v>6</v>
      </c>
      <c r="C44" s="908" t="s">
        <v>1885</v>
      </c>
      <c r="D44" s="942"/>
      <c r="E44" s="943"/>
      <c r="F44" s="943"/>
      <c r="G44" s="936"/>
      <c r="H44" s="950"/>
      <c r="I44" s="950"/>
      <c r="J44" s="950"/>
      <c r="K44" s="950"/>
      <c r="L44" s="950"/>
      <c r="M44" s="950"/>
      <c r="N44" s="950"/>
      <c r="O44" s="950"/>
      <c r="P44" s="950"/>
      <c r="Q44" s="950"/>
      <c r="R44" s="950"/>
      <c r="S44" s="950"/>
      <c r="T44" s="950"/>
      <c r="U44" s="950"/>
      <c r="V44" s="950"/>
      <c r="W44" s="950"/>
      <c r="X44" s="950"/>
      <c r="Y44" s="950"/>
      <c r="Z44" s="950"/>
      <c r="AA44" s="950"/>
      <c r="AB44" s="950"/>
      <c r="AC44" s="950"/>
      <c r="AD44" s="950"/>
      <c r="AE44" s="950"/>
      <c r="AF44" s="950"/>
      <c r="AG44" s="950"/>
      <c r="AH44" s="950"/>
      <c r="AI44" s="950"/>
      <c r="AJ44" s="950"/>
      <c r="AK44" s="950"/>
      <c r="AL44" s="950"/>
      <c r="AM44" s="950"/>
      <c r="AN44" s="950"/>
      <c r="AO44" s="950"/>
      <c r="AP44" s="950"/>
      <c r="AQ44" s="950"/>
      <c r="AR44" s="950"/>
      <c r="AS44" s="950"/>
      <c r="AT44" s="950"/>
      <c r="AU44" s="950"/>
      <c r="AV44" s="950"/>
      <c r="AW44" s="950"/>
      <c r="AX44" s="950"/>
      <c r="AY44" s="950"/>
      <c r="AZ44" s="950"/>
      <c r="BA44" s="950"/>
      <c r="BB44" s="950"/>
      <c r="BC44" s="950"/>
      <c r="BD44" s="950"/>
      <c r="BE44" s="950"/>
      <c r="BF44" s="950"/>
      <c r="BG44" s="950"/>
      <c r="BH44" s="950"/>
      <c r="BI44" s="950"/>
      <c r="BJ44" s="950"/>
      <c r="BK44" s="950"/>
      <c r="BL44" s="950"/>
    </row>
    <row r="45" spans="1:64" s="951" customFormat="1" ht="46">
      <c r="A45" s="949" t="str">
        <f>IF((ISNUMBER(B45)),$A$4,"")</f>
        <v/>
      </c>
      <c r="B45" s="952" t="str">
        <f>IF(AND(ISTEXT(C45),ISBLANK(D45)),COUNT($B$8:B43)+1,"")</f>
        <v/>
      </c>
      <c r="C45" s="953" t="s">
        <v>1886</v>
      </c>
      <c r="D45" s="942" t="s">
        <v>1469</v>
      </c>
      <c r="E45" s="943">
        <v>7</v>
      </c>
      <c r="F45" s="945"/>
      <c r="G45" s="935">
        <f>ROUND(E45*F45,2)</f>
        <v>0</v>
      </c>
      <c r="H45" s="950"/>
      <c r="I45" s="950"/>
      <c r="J45" s="950"/>
      <c r="K45" s="950"/>
      <c r="L45" s="950"/>
      <c r="M45" s="950"/>
      <c r="N45" s="950"/>
      <c r="O45" s="950"/>
      <c r="P45" s="950"/>
      <c r="Q45" s="950"/>
      <c r="R45" s="950"/>
      <c r="S45" s="950"/>
      <c r="T45" s="950"/>
      <c r="U45" s="950"/>
      <c r="V45" s="950"/>
      <c r="W45" s="950"/>
      <c r="X45" s="950"/>
      <c r="Y45" s="950"/>
      <c r="Z45" s="950"/>
      <c r="AA45" s="950"/>
      <c r="AB45" s="950"/>
      <c r="AC45" s="950"/>
      <c r="AD45" s="950"/>
      <c r="AE45" s="950"/>
      <c r="AF45" s="950"/>
      <c r="AG45" s="950"/>
      <c r="AH45" s="950"/>
      <c r="AI45" s="950"/>
      <c r="AJ45" s="950"/>
      <c r="AK45" s="950"/>
      <c r="AL45" s="950"/>
      <c r="AM45" s="950"/>
      <c r="AN45" s="950"/>
      <c r="AO45" s="950"/>
      <c r="AP45" s="950"/>
      <c r="AQ45" s="950"/>
      <c r="AR45" s="950"/>
      <c r="AS45" s="950"/>
      <c r="AT45" s="950"/>
      <c r="AU45" s="950"/>
      <c r="AV45" s="950"/>
      <c r="AW45" s="950"/>
      <c r="AX45" s="950"/>
      <c r="AY45" s="950"/>
      <c r="AZ45" s="950"/>
      <c r="BA45" s="950"/>
      <c r="BB45" s="950"/>
      <c r="BC45" s="950"/>
      <c r="BD45" s="950"/>
      <c r="BE45" s="950"/>
      <c r="BF45" s="950"/>
      <c r="BG45" s="950"/>
      <c r="BH45" s="950"/>
      <c r="BI45" s="950"/>
      <c r="BJ45" s="950"/>
      <c r="BK45" s="950"/>
      <c r="BL45" s="950"/>
    </row>
    <row r="46" spans="1:64" s="899" customFormat="1" ht="11.5">
      <c r="A46" s="900"/>
      <c r="B46" s="901"/>
      <c r="C46" s="947"/>
      <c r="D46" s="942"/>
      <c r="E46" s="943"/>
      <c r="F46" s="945"/>
      <c r="G46" s="936"/>
      <c r="H46" s="898"/>
      <c r="I46" s="898"/>
      <c r="J46" s="898"/>
      <c r="K46" s="898"/>
      <c r="L46" s="898"/>
      <c r="M46" s="898"/>
      <c r="N46" s="898"/>
      <c r="O46" s="898"/>
      <c r="P46" s="898"/>
      <c r="Q46" s="898"/>
      <c r="R46" s="898"/>
      <c r="S46" s="898"/>
      <c r="T46" s="898"/>
      <c r="U46" s="898"/>
      <c r="V46" s="898"/>
      <c r="W46" s="898"/>
      <c r="X46" s="898"/>
      <c r="Y46" s="898"/>
      <c r="Z46" s="898"/>
      <c r="AA46" s="898"/>
      <c r="AB46" s="898"/>
      <c r="AC46" s="898"/>
      <c r="AD46" s="898"/>
      <c r="AE46" s="898"/>
      <c r="AF46" s="898"/>
      <c r="AG46" s="898"/>
      <c r="AH46" s="898"/>
      <c r="AI46" s="898"/>
      <c r="AJ46" s="898"/>
      <c r="AK46" s="898"/>
      <c r="AL46" s="898"/>
      <c r="AM46" s="898"/>
      <c r="AN46" s="898"/>
      <c r="AO46" s="898"/>
      <c r="AP46" s="898"/>
      <c r="AQ46" s="898"/>
      <c r="AR46" s="898"/>
      <c r="AS46" s="898"/>
      <c r="AT46" s="898"/>
      <c r="AU46" s="898"/>
      <c r="AV46" s="898"/>
      <c r="AW46" s="898"/>
      <c r="AX46" s="898"/>
      <c r="AY46" s="898"/>
      <c r="AZ46" s="898"/>
      <c r="BA46" s="898"/>
      <c r="BB46" s="898"/>
      <c r="BC46" s="898"/>
      <c r="BD46" s="898"/>
      <c r="BE46" s="898"/>
      <c r="BF46" s="898"/>
      <c r="BG46" s="898"/>
      <c r="BH46" s="898"/>
      <c r="BI46" s="898"/>
      <c r="BJ46" s="898"/>
      <c r="BK46" s="898"/>
      <c r="BL46" s="898"/>
    </row>
    <row r="47" spans="1:64" s="899" customFormat="1" ht="11.5">
      <c r="A47" s="900"/>
      <c r="B47" s="901"/>
      <c r="C47" s="947"/>
      <c r="D47" s="942"/>
      <c r="E47" s="943"/>
      <c r="F47" s="945"/>
      <c r="G47" s="936"/>
      <c r="H47" s="898"/>
      <c r="I47" s="898"/>
      <c r="J47" s="898"/>
      <c r="K47" s="898"/>
      <c r="L47" s="898"/>
      <c r="M47" s="898"/>
      <c r="N47" s="898"/>
      <c r="O47" s="898"/>
      <c r="P47" s="898"/>
      <c r="Q47" s="898"/>
      <c r="R47" s="898"/>
      <c r="S47" s="898"/>
      <c r="T47" s="898"/>
      <c r="U47" s="898"/>
      <c r="V47" s="898"/>
      <c r="W47" s="898"/>
      <c r="X47" s="898"/>
      <c r="Y47" s="898"/>
      <c r="Z47" s="898"/>
      <c r="AA47" s="898"/>
      <c r="AB47" s="898"/>
      <c r="AC47" s="898"/>
      <c r="AD47" s="898"/>
      <c r="AE47" s="898"/>
      <c r="AF47" s="898"/>
      <c r="AG47" s="898"/>
      <c r="AH47" s="898"/>
      <c r="AI47" s="898"/>
      <c r="AJ47" s="898"/>
      <c r="AK47" s="898"/>
      <c r="AL47" s="898"/>
      <c r="AM47" s="898"/>
      <c r="AN47" s="898"/>
      <c r="AO47" s="898"/>
      <c r="AP47" s="898"/>
      <c r="AQ47" s="898"/>
      <c r="AR47" s="898"/>
      <c r="AS47" s="898"/>
      <c r="AT47" s="898"/>
      <c r="AU47" s="898"/>
      <c r="AV47" s="898"/>
      <c r="AW47" s="898"/>
      <c r="AX47" s="898"/>
      <c r="AY47" s="898"/>
      <c r="AZ47" s="898"/>
      <c r="BA47" s="898"/>
      <c r="BB47" s="898"/>
      <c r="BC47" s="898"/>
      <c r="BD47" s="898"/>
      <c r="BE47" s="898"/>
      <c r="BF47" s="898"/>
      <c r="BG47" s="898"/>
      <c r="BH47" s="898"/>
      <c r="BI47" s="898"/>
      <c r="BJ47" s="898"/>
      <c r="BK47" s="898"/>
      <c r="BL47" s="898"/>
    </row>
    <row r="48" spans="1:64" s="899" customFormat="1" ht="11.5">
      <c r="A48" s="900" t="str">
        <f>IF((ISNUMBER(B48)),$A$4,"")</f>
        <v>A.</v>
      </c>
      <c r="B48" s="901">
        <f>IF(AND(ISTEXT(C48),ISBLANK(D48)),COUNT($B$8:B47)+1,"")</f>
        <v>7</v>
      </c>
      <c r="C48" s="908" t="s">
        <v>1887</v>
      </c>
      <c r="D48" s="942"/>
      <c r="E48" s="943"/>
      <c r="F48" s="943"/>
      <c r="G48" s="936"/>
      <c r="H48" s="898"/>
      <c r="I48" s="898"/>
      <c r="J48" s="898"/>
      <c r="K48" s="898"/>
      <c r="L48" s="898"/>
      <c r="M48" s="898"/>
      <c r="N48" s="898"/>
      <c r="O48" s="898"/>
      <c r="P48" s="898"/>
      <c r="Q48" s="898"/>
      <c r="R48" s="898"/>
      <c r="S48" s="898"/>
      <c r="T48" s="898"/>
      <c r="U48" s="898"/>
      <c r="V48" s="898"/>
      <c r="W48" s="898"/>
      <c r="X48" s="898"/>
      <c r="Y48" s="898"/>
      <c r="Z48" s="898"/>
      <c r="AA48" s="898"/>
      <c r="AB48" s="898"/>
      <c r="AC48" s="898"/>
      <c r="AD48" s="898"/>
      <c r="AE48" s="898"/>
      <c r="AF48" s="898"/>
      <c r="AG48" s="898"/>
      <c r="AH48" s="898"/>
      <c r="AI48" s="898"/>
      <c r="AJ48" s="898"/>
      <c r="AK48" s="898"/>
      <c r="AL48" s="898"/>
      <c r="AM48" s="898"/>
      <c r="AN48" s="898"/>
      <c r="AO48" s="898"/>
      <c r="AP48" s="898"/>
      <c r="AQ48" s="898"/>
      <c r="AR48" s="898"/>
      <c r="AS48" s="898"/>
      <c r="AT48" s="898"/>
      <c r="AU48" s="898"/>
      <c r="AV48" s="898"/>
      <c r="AW48" s="898"/>
      <c r="AX48" s="898"/>
      <c r="AY48" s="898"/>
      <c r="AZ48" s="898"/>
      <c r="BA48" s="898"/>
      <c r="BB48" s="898"/>
      <c r="BC48" s="898"/>
      <c r="BD48" s="898"/>
      <c r="BE48" s="898"/>
      <c r="BF48" s="898"/>
      <c r="BG48" s="898"/>
      <c r="BH48" s="898"/>
      <c r="BI48" s="898"/>
      <c r="BJ48" s="898"/>
      <c r="BK48" s="898"/>
      <c r="BL48" s="898"/>
    </row>
    <row r="49" spans="1:64" s="899" customFormat="1" ht="34.5">
      <c r="A49" s="900" t="str">
        <f>IF((ISNUMBER(B49)),$A$4,"")</f>
        <v/>
      </c>
      <c r="B49" s="901"/>
      <c r="C49" s="902" t="s">
        <v>1888</v>
      </c>
      <c r="D49" s="942"/>
      <c r="E49" s="943"/>
      <c r="F49" s="943"/>
      <c r="G49" s="936"/>
      <c r="H49" s="898"/>
      <c r="I49" s="898"/>
      <c r="J49" s="898"/>
      <c r="K49" s="898"/>
      <c r="L49" s="898"/>
      <c r="M49" s="898"/>
      <c r="N49" s="898"/>
      <c r="O49" s="898"/>
      <c r="P49" s="898"/>
      <c r="Q49" s="898"/>
      <c r="R49" s="898"/>
      <c r="S49" s="898"/>
      <c r="T49" s="898"/>
      <c r="U49" s="898"/>
      <c r="V49" s="898"/>
      <c r="W49" s="898"/>
      <c r="X49" s="898"/>
      <c r="Y49" s="898"/>
      <c r="Z49" s="898"/>
      <c r="AA49" s="898"/>
      <c r="AB49" s="898"/>
      <c r="AC49" s="898"/>
      <c r="AD49" s="898"/>
      <c r="AE49" s="898"/>
      <c r="AF49" s="898"/>
      <c r="AG49" s="898"/>
      <c r="AH49" s="898"/>
      <c r="AI49" s="898"/>
      <c r="AJ49" s="898"/>
      <c r="AK49" s="898"/>
      <c r="AL49" s="898"/>
      <c r="AM49" s="898"/>
      <c r="AN49" s="898"/>
      <c r="AO49" s="898"/>
      <c r="AP49" s="898"/>
      <c r="AQ49" s="898"/>
      <c r="AR49" s="898"/>
      <c r="AS49" s="898"/>
      <c r="AT49" s="898"/>
      <c r="AU49" s="898"/>
      <c r="AV49" s="898"/>
      <c r="AW49" s="898"/>
      <c r="AX49" s="898"/>
      <c r="AY49" s="898"/>
      <c r="AZ49" s="898"/>
      <c r="BA49" s="898"/>
      <c r="BB49" s="898"/>
      <c r="BC49" s="898"/>
      <c r="BD49" s="898"/>
      <c r="BE49" s="898"/>
      <c r="BF49" s="898"/>
      <c r="BG49" s="898"/>
      <c r="BH49" s="898"/>
      <c r="BI49" s="898"/>
      <c r="BJ49" s="898"/>
      <c r="BK49" s="898"/>
      <c r="BL49" s="898"/>
    </row>
    <row r="50" spans="1:64" s="899" customFormat="1" ht="11.5">
      <c r="A50" s="900" t="str">
        <f>IF((ISNUMBER(B50)),$A$4,"")</f>
        <v/>
      </c>
      <c r="B50" s="901" t="str">
        <f>IF(AND(ISTEXT(C50),ISBLANK(D50)),COUNT($B$8:B48)+1,"")</f>
        <v/>
      </c>
      <c r="C50" s="947" t="s">
        <v>1889</v>
      </c>
      <c r="D50" s="942" t="s">
        <v>5</v>
      </c>
      <c r="E50" s="943">
        <v>10</v>
      </c>
      <c r="F50" s="945"/>
      <c r="G50" s="935">
        <f>ROUND(E50*F50,2)</f>
        <v>0</v>
      </c>
      <c r="H50" s="898"/>
      <c r="I50" s="898"/>
      <c r="J50" s="898"/>
      <c r="K50" s="898"/>
      <c r="L50" s="898"/>
      <c r="M50" s="898"/>
      <c r="N50" s="898"/>
      <c r="O50" s="898"/>
      <c r="P50" s="898"/>
      <c r="Q50" s="898"/>
      <c r="R50" s="898"/>
      <c r="S50" s="898"/>
      <c r="T50" s="898"/>
      <c r="U50" s="898"/>
      <c r="V50" s="898"/>
      <c r="W50" s="898"/>
      <c r="X50" s="898"/>
      <c r="Y50" s="898"/>
      <c r="Z50" s="898"/>
      <c r="AA50" s="898"/>
      <c r="AB50" s="898"/>
      <c r="AC50" s="898"/>
      <c r="AD50" s="898"/>
      <c r="AE50" s="898"/>
      <c r="AF50" s="898"/>
      <c r="AG50" s="898"/>
      <c r="AH50" s="898"/>
      <c r="AI50" s="898"/>
      <c r="AJ50" s="898"/>
      <c r="AK50" s="898"/>
      <c r="AL50" s="898"/>
      <c r="AM50" s="898"/>
      <c r="AN50" s="898"/>
      <c r="AO50" s="898"/>
      <c r="AP50" s="898"/>
      <c r="AQ50" s="898"/>
      <c r="AR50" s="898"/>
      <c r="AS50" s="898"/>
      <c r="AT50" s="898"/>
      <c r="AU50" s="898"/>
      <c r="AV50" s="898"/>
      <c r="AW50" s="898"/>
      <c r="AX50" s="898"/>
      <c r="AY50" s="898"/>
      <c r="AZ50" s="898"/>
      <c r="BA50" s="898"/>
      <c r="BB50" s="898"/>
      <c r="BC50" s="898"/>
      <c r="BD50" s="898"/>
      <c r="BE50" s="898"/>
      <c r="BF50" s="898"/>
      <c r="BG50" s="898"/>
      <c r="BH50" s="898"/>
      <c r="BI50" s="898"/>
      <c r="BJ50" s="898"/>
      <c r="BK50" s="898"/>
      <c r="BL50" s="898"/>
    </row>
    <row r="51" spans="1:64" s="899" customFormat="1" ht="11.5">
      <c r="A51" s="900" t="str">
        <f>IF((ISNUMBER(B51)),$A$4,"")</f>
        <v/>
      </c>
      <c r="B51" s="901" t="str">
        <f>IF(AND(ISTEXT(C51),ISBLANK(D51)),COUNT($B$8:B49)+1,"")</f>
        <v/>
      </c>
      <c r="C51" s="947" t="s">
        <v>1880</v>
      </c>
      <c r="D51" s="942" t="s">
        <v>5</v>
      </c>
      <c r="E51" s="943">
        <v>155</v>
      </c>
      <c r="F51" s="945"/>
      <c r="G51" s="935">
        <f>ROUND(E51*F51,2)</f>
        <v>0</v>
      </c>
      <c r="H51" s="898"/>
      <c r="I51" s="898"/>
      <c r="J51" s="898"/>
      <c r="K51" s="898"/>
      <c r="L51" s="898"/>
      <c r="M51" s="898"/>
      <c r="N51" s="898"/>
      <c r="O51" s="898"/>
      <c r="P51" s="898"/>
      <c r="Q51" s="898"/>
      <c r="R51" s="898"/>
      <c r="S51" s="898"/>
      <c r="T51" s="898"/>
      <c r="U51" s="898"/>
      <c r="V51" s="898"/>
      <c r="W51" s="898"/>
      <c r="X51" s="898"/>
      <c r="Y51" s="898"/>
      <c r="Z51" s="898"/>
      <c r="AA51" s="898"/>
      <c r="AB51" s="898"/>
      <c r="AC51" s="898"/>
      <c r="AD51" s="898"/>
      <c r="AE51" s="898"/>
      <c r="AF51" s="898"/>
      <c r="AG51" s="898"/>
      <c r="AH51" s="898"/>
      <c r="AI51" s="898"/>
      <c r="AJ51" s="898"/>
      <c r="AK51" s="898"/>
      <c r="AL51" s="898"/>
      <c r="AM51" s="898"/>
      <c r="AN51" s="898"/>
      <c r="AO51" s="898"/>
      <c r="AP51" s="898"/>
      <c r="AQ51" s="898"/>
      <c r="AR51" s="898"/>
      <c r="AS51" s="898"/>
      <c r="AT51" s="898"/>
      <c r="AU51" s="898"/>
      <c r="AV51" s="898"/>
      <c r="AW51" s="898"/>
      <c r="AX51" s="898"/>
      <c r="AY51" s="898"/>
      <c r="AZ51" s="898"/>
      <c r="BA51" s="898"/>
      <c r="BB51" s="898"/>
      <c r="BC51" s="898"/>
      <c r="BD51" s="898"/>
      <c r="BE51" s="898"/>
      <c r="BF51" s="898"/>
      <c r="BG51" s="898"/>
      <c r="BH51" s="898"/>
      <c r="BI51" s="898"/>
      <c r="BJ51" s="898"/>
      <c r="BK51" s="898"/>
      <c r="BL51" s="898"/>
    </row>
    <row r="52" spans="1:64" s="899" customFormat="1" ht="11.5">
      <c r="A52" s="900"/>
      <c r="B52" s="901"/>
      <c r="C52" s="947"/>
      <c r="D52" s="942"/>
      <c r="E52" s="943"/>
      <c r="F52" s="945"/>
      <c r="G52" s="936"/>
      <c r="H52" s="898"/>
      <c r="I52" s="898"/>
      <c r="J52" s="898"/>
      <c r="K52" s="898"/>
      <c r="L52" s="898"/>
      <c r="M52" s="898"/>
      <c r="N52" s="898"/>
      <c r="O52" s="898"/>
      <c r="P52" s="898"/>
      <c r="Q52" s="898"/>
      <c r="R52" s="898"/>
      <c r="S52" s="898"/>
      <c r="T52" s="898"/>
      <c r="U52" s="898"/>
      <c r="V52" s="898"/>
      <c r="W52" s="898"/>
      <c r="X52" s="898"/>
      <c r="Y52" s="898"/>
      <c r="Z52" s="898"/>
      <c r="AA52" s="898"/>
      <c r="AB52" s="898"/>
      <c r="AC52" s="898"/>
      <c r="AD52" s="898"/>
      <c r="AE52" s="898"/>
      <c r="AF52" s="898"/>
      <c r="AG52" s="898"/>
      <c r="AH52" s="898"/>
      <c r="AI52" s="898"/>
      <c r="AJ52" s="898"/>
      <c r="AK52" s="898"/>
      <c r="AL52" s="898"/>
      <c r="AM52" s="898"/>
      <c r="AN52" s="898"/>
      <c r="AO52" s="898"/>
      <c r="AP52" s="898"/>
      <c r="AQ52" s="898"/>
      <c r="AR52" s="898"/>
      <c r="AS52" s="898"/>
      <c r="AT52" s="898"/>
      <c r="AU52" s="898"/>
      <c r="AV52" s="898"/>
      <c r="AW52" s="898"/>
      <c r="AX52" s="898"/>
      <c r="AY52" s="898"/>
      <c r="AZ52" s="898"/>
      <c r="BA52" s="898"/>
      <c r="BB52" s="898"/>
      <c r="BC52" s="898"/>
      <c r="BD52" s="898"/>
      <c r="BE52" s="898"/>
      <c r="BF52" s="898"/>
      <c r="BG52" s="898"/>
      <c r="BH52" s="898"/>
      <c r="BI52" s="898"/>
      <c r="BJ52" s="898"/>
      <c r="BK52" s="898"/>
      <c r="BL52" s="898"/>
    </row>
    <row r="53" spans="1:64" s="899" customFormat="1" ht="11.5">
      <c r="A53" s="900" t="str">
        <f>IF((ISNUMBER(B53)),$A$4,"")</f>
        <v>A.</v>
      </c>
      <c r="B53" s="901">
        <f>IF(AND(ISTEXT(C53),ISBLANK(D53)),COUNT($B$8:B52)+1,"")</f>
        <v>8</v>
      </c>
      <c r="C53" s="908" t="s">
        <v>1890</v>
      </c>
      <c r="D53" s="942"/>
      <c r="E53" s="943"/>
      <c r="F53" s="943"/>
      <c r="G53" s="936"/>
      <c r="H53" s="898"/>
      <c r="I53" s="898"/>
      <c r="J53" s="898"/>
      <c r="K53" s="898"/>
      <c r="L53" s="898"/>
      <c r="M53" s="898"/>
      <c r="N53" s="898"/>
      <c r="O53" s="898"/>
      <c r="P53" s="898"/>
      <c r="Q53" s="898"/>
      <c r="R53" s="898"/>
      <c r="S53" s="898"/>
      <c r="T53" s="898"/>
      <c r="U53" s="898"/>
      <c r="V53" s="898"/>
      <c r="W53" s="898"/>
      <c r="X53" s="898"/>
      <c r="Y53" s="898"/>
      <c r="Z53" s="898"/>
      <c r="AA53" s="898"/>
      <c r="AB53" s="898"/>
      <c r="AC53" s="898"/>
      <c r="AD53" s="898"/>
      <c r="AE53" s="898"/>
      <c r="AF53" s="898"/>
      <c r="AG53" s="898"/>
      <c r="AH53" s="898"/>
      <c r="AI53" s="898"/>
      <c r="AJ53" s="898"/>
      <c r="AK53" s="898"/>
      <c r="AL53" s="898"/>
      <c r="AM53" s="898"/>
      <c r="AN53" s="898"/>
      <c r="AO53" s="898"/>
      <c r="AP53" s="898"/>
      <c r="AQ53" s="898"/>
      <c r="AR53" s="898"/>
      <c r="AS53" s="898"/>
      <c r="AT53" s="898"/>
      <c r="AU53" s="898"/>
      <c r="AV53" s="898"/>
      <c r="AW53" s="898"/>
      <c r="AX53" s="898"/>
      <c r="AY53" s="898"/>
      <c r="AZ53" s="898"/>
      <c r="BA53" s="898"/>
      <c r="BB53" s="898"/>
      <c r="BC53" s="898"/>
      <c r="BD53" s="898"/>
      <c r="BE53" s="898"/>
      <c r="BF53" s="898"/>
      <c r="BG53" s="898"/>
      <c r="BH53" s="898"/>
      <c r="BI53" s="898"/>
      <c r="BJ53" s="898"/>
      <c r="BK53" s="898"/>
      <c r="BL53" s="898"/>
    </row>
    <row r="54" spans="1:64" s="899" customFormat="1" ht="46">
      <c r="A54" s="900" t="str">
        <f>IF((ISNUMBER(B54)),$A$4,"")</f>
        <v/>
      </c>
      <c r="B54" s="901"/>
      <c r="C54" s="902" t="s">
        <v>1891</v>
      </c>
      <c r="D54" s="942" t="s">
        <v>1232</v>
      </c>
      <c r="E54" s="943">
        <v>970</v>
      </c>
      <c r="F54" s="945"/>
      <c r="G54" s="935">
        <f>ROUND(E54*F54,2)</f>
        <v>0</v>
      </c>
      <c r="H54" s="898"/>
      <c r="I54" s="898"/>
      <c r="J54" s="898"/>
      <c r="K54" s="898"/>
      <c r="L54" s="898"/>
      <c r="M54" s="898"/>
      <c r="N54" s="898"/>
      <c r="O54" s="898"/>
      <c r="P54" s="898"/>
      <c r="Q54" s="898"/>
      <c r="R54" s="898"/>
      <c r="S54" s="898"/>
      <c r="T54" s="898"/>
      <c r="U54" s="898"/>
      <c r="V54" s="898"/>
      <c r="W54" s="898"/>
      <c r="X54" s="898"/>
      <c r="Y54" s="898"/>
      <c r="Z54" s="898"/>
      <c r="AA54" s="898"/>
      <c r="AB54" s="898"/>
      <c r="AC54" s="898"/>
      <c r="AD54" s="898"/>
      <c r="AE54" s="898"/>
      <c r="AF54" s="898"/>
      <c r="AG54" s="898"/>
      <c r="AH54" s="898"/>
      <c r="AI54" s="898"/>
      <c r="AJ54" s="898"/>
      <c r="AK54" s="898"/>
      <c r="AL54" s="898"/>
      <c r="AM54" s="898"/>
      <c r="AN54" s="898"/>
      <c r="AO54" s="898"/>
      <c r="AP54" s="898"/>
      <c r="AQ54" s="898"/>
      <c r="AR54" s="898"/>
      <c r="AS54" s="898"/>
      <c r="AT54" s="898"/>
      <c r="AU54" s="898"/>
      <c r="AV54" s="898"/>
      <c r="AW54" s="898"/>
      <c r="AX54" s="898"/>
      <c r="AY54" s="898"/>
      <c r="AZ54" s="898"/>
      <c r="BA54" s="898"/>
      <c r="BB54" s="898"/>
      <c r="BC54" s="898"/>
      <c r="BD54" s="898"/>
      <c r="BE54" s="898"/>
      <c r="BF54" s="898"/>
      <c r="BG54" s="898"/>
      <c r="BH54" s="898"/>
      <c r="BI54" s="898"/>
      <c r="BJ54" s="898"/>
      <c r="BK54" s="898"/>
      <c r="BL54" s="898"/>
    </row>
    <row r="55" spans="1:64" s="899" customFormat="1" ht="11.5">
      <c r="A55" s="900"/>
      <c r="B55" s="901"/>
      <c r="C55" s="902"/>
      <c r="D55" s="942"/>
      <c r="E55" s="943"/>
      <c r="F55" s="945"/>
      <c r="G55" s="936"/>
      <c r="H55" s="898"/>
      <c r="I55" s="898"/>
      <c r="J55" s="898"/>
      <c r="K55" s="898"/>
      <c r="L55" s="898"/>
      <c r="M55" s="898"/>
      <c r="N55" s="898"/>
      <c r="O55" s="898"/>
      <c r="P55" s="898"/>
      <c r="Q55" s="898"/>
      <c r="R55" s="898"/>
      <c r="S55" s="898"/>
      <c r="T55" s="898"/>
      <c r="U55" s="898"/>
      <c r="V55" s="898"/>
      <c r="W55" s="898"/>
      <c r="X55" s="898"/>
      <c r="Y55" s="898"/>
      <c r="Z55" s="898"/>
      <c r="AA55" s="898"/>
      <c r="AB55" s="898"/>
      <c r="AC55" s="898"/>
      <c r="AD55" s="898"/>
      <c r="AE55" s="898"/>
      <c r="AF55" s="898"/>
      <c r="AG55" s="898"/>
      <c r="AH55" s="898"/>
      <c r="AI55" s="898"/>
      <c r="AJ55" s="898"/>
      <c r="AK55" s="898"/>
      <c r="AL55" s="898"/>
      <c r="AM55" s="898"/>
      <c r="AN55" s="898"/>
      <c r="AO55" s="898"/>
      <c r="AP55" s="898"/>
      <c r="AQ55" s="898"/>
      <c r="AR55" s="898"/>
      <c r="AS55" s="898"/>
      <c r="AT55" s="898"/>
      <c r="AU55" s="898"/>
      <c r="AV55" s="898"/>
      <c r="AW55" s="898"/>
      <c r="AX55" s="898"/>
      <c r="AY55" s="898"/>
      <c r="AZ55" s="898"/>
      <c r="BA55" s="898"/>
      <c r="BB55" s="898"/>
      <c r="BC55" s="898"/>
      <c r="BD55" s="898"/>
      <c r="BE55" s="898"/>
      <c r="BF55" s="898"/>
      <c r="BG55" s="898"/>
      <c r="BH55" s="898"/>
      <c r="BI55" s="898"/>
      <c r="BJ55" s="898"/>
      <c r="BK55" s="898"/>
      <c r="BL55" s="898"/>
    </row>
    <row r="56" spans="1:64" s="899" customFormat="1" ht="23">
      <c r="A56" s="900" t="str">
        <f>IF((ISNUMBER(B56)),$A$4,"")</f>
        <v>A.</v>
      </c>
      <c r="B56" s="901">
        <f>IF(AND(ISTEXT(C56),ISBLANK(D56)),COUNT($B$8:B55)+1,"")</f>
        <v>9</v>
      </c>
      <c r="C56" s="908" t="s">
        <v>1892</v>
      </c>
      <c r="D56" s="942"/>
      <c r="E56" s="943"/>
      <c r="F56" s="943"/>
      <c r="G56" s="936"/>
      <c r="H56" s="898"/>
      <c r="I56" s="898"/>
      <c r="J56" s="898"/>
      <c r="K56" s="898"/>
      <c r="L56" s="898"/>
      <c r="M56" s="898"/>
      <c r="N56" s="898"/>
      <c r="O56" s="898"/>
      <c r="P56" s="898"/>
      <c r="Q56" s="898"/>
      <c r="R56" s="898"/>
      <c r="S56" s="898"/>
      <c r="T56" s="898"/>
      <c r="U56" s="898"/>
      <c r="V56" s="898"/>
      <c r="W56" s="898"/>
      <c r="X56" s="898"/>
      <c r="Y56" s="898"/>
      <c r="Z56" s="898"/>
      <c r="AA56" s="898"/>
      <c r="AB56" s="898"/>
      <c r="AC56" s="898"/>
      <c r="AD56" s="898"/>
      <c r="AE56" s="898"/>
      <c r="AF56" s="898"/>
      <c r="AG56" s="898"/>
      <c r="AH56" s="898"/>
      <c r="AI56" s="898"/>
      <c r="AJ56" s="898"/>
      <c r="AK56" s="898"/>
      <c r="AL56" s="898"/>
      <c r="AM56" s="898"/>
      <c r="AN56" s="898"/>
      <c r="AO56" s="898"/>
      <c r="AP56" s="898"/>
      <c r="AQ56" s="898"/>
      <c r="AR56" s="898"/>
      <c r="AS56" s="898"/>
      <c r="AT56" s="898"/>
      <c r="AU56" s="898"/>
      <c r="AV56" s="898"/>
      <c r="AW56" s="898"/>
      <c r="AX56" s="898"/>
      <c r="AY56" s="898"/>
      <c r="AZ56" s="898"/>
      <c r="BA56" s="898"/>
      <c r="BB56" s="898"/>
      <c r="BC56" s="898"/>
      <c r="BD56" s="898"/>
      <c r="BE56" s="898"/>
      <c r="BF56" s="898"/>
      <c r="BG56" s="898"/>
      <c r="BH56" s="898"/>
      <c r="BI56" s="898"/>
      <c r="BJ56" s="898"/>
      <c r="BK56" s="898"/>
      <c r="BL56" s="898"/>
    </row>
    <row r="57" spans="1:64" s="899" customFormat="1" ht="57.5">
      <c r="A57" s="900" t="str">
        <f>IF((ISNUMBER(B57)),$A$4,"")</f>
        <v/>
      </c>
      <c r="B57" s="901"/>
      <c r="C57" s="902" t="s">
        <v>1893</v>
      </c>
      <c r="D57" s="942" t="s">
        <v>9</v>
      </c>
      <c r="E57" s="943">
        <v>10</v>
      </c>
      <c r="F57" s="945"/>
      <c r="G57" s="935">
        <f>ROUND(E57*F57,2)</f>
        <v>0</v>
      </c>
      <c r="H57" s="898"/>
      <c r="I57" s="898"/>
      <c r="J57" s="898"/>
      <c r="K57" s="898"/>
      <c r="L57" s="898"/>
      <c r="M57" s="898"/>
      <c r="N57" s="898"/>
      <c r="O57" s="898"/>
      <c r="P57" s="898"/>
      <c r="Q57" s="898"/>
      <c r="R57" s="898"/>
      <c r="S57" s="898"/>
      <c r="T57" s="898"/>
      <c r="U57" s="898"/>
      <c r="V57" s="898"/>
      <c r="W57" s="898"/>
      <c r="X57" s="898"/>
      <c r="Y57" s="898"/>
      <c r="Z57" s="898"/>
      <c r="AA57" s="898"/>
      <c r="AB57" s="898"/>
      <c r="AC57" s="898"/>
      <c r="AD57" s="898"/>
      <c r="AE57" s="898"/>
      <c r="AF57" s="898"/>
      <c r="AG57" s="898"/>
      <c r="AH57" s="898"/>
      <c r="AI57" s="898"/>
      <c r="AJ57" s="898"/>
      <c r="AK57" s="898"/>
      <c r="AL57" s="898"/>
      <c r="AM57" s="898"/>
      <c r="AN57" s="898"/>
      <c r="AO57" s="898"/>
      <c r="AP57" s="898"/>
      <c r="AQ57" s="898"/>
      <c r="AR57" s="898"/>
      <c r="AS57" s="898"/>
      <c r="AT57" s="898"/>
      <c r="AU57" s="898"/>
      <c r="AV57" s="898"/>
      <c r="AW57" s="898"/>
      <c r="AX57" s="898"/>
      <c r="AY57" s="898"/>
      <c r="AZ57" s="898"/>
      <c r="BA57" s="898"/>
      <c r="BB57" s="898"/>
      <c r="BC57" s="898"/>
      <c r="BD57" s="898"/>
      <c r="BE57" s="898"/>
      <c r="BF57" s="898"/>
      <c r="BG57" s="898"/>
      <c r="BH57" s="898"/>
      <c r="BI57" s="898"/>
      <c r="BJ57" s="898"/>
      <c r="BK57" s="898"/>
      <c r="BL57" s="898"/>
    </row>
    <row r="58" spans="1:64" s="899" customFormat="1" ht="11.5">
      <c r="A58" s="900"/>
      <c r="B58" s="901"/>
      <c r="C58" s="902"/>
      <c r="D58" s="942"/>
      <c r="E58" s="943"/>
      <c r="F58" s="945"/>
      <c r="G58" s="936"/>
      <c r="H58" s="898"/>
      <c r="I58" s="898"/>
      <c r="J58" s="898"/>
      <c r="K58" s="898"/>
      <c r="L58" s="898"/>
      <c r="M58" s="898"/>
      <c r="N58" s="898"/>
      <c r="O58" s="898"/>
      <c r="P58" s="898"/>
      <c r="Q58" s="898"/>
      <c r="R58" s="898"/>
      <c r="S58" s="898"/>
      <c r="T58" s="898"/>
      <c r="U58" s="898"/>
      <c r="V58" s="898"/>
      <c r="W58" s="898"/>
      <c r="X58" s="898"/>
      <c r="Y58" s="898"/>
      <c r="Z58" s="898"/>
      <c r="AA58" s="898"/>
      <c r="AB58" s="898"/>
      <c r="AC58" s="898"/>
      <c r="AD58" s="898"/>
      <c r="AE58" s="898"/>
      <c r="AF58" s="898"/>
      <c r="AG58" s="898"/>
      <c r="AH58" s="898"/>
      <c r="AI58" s="898"/>
      <c r="AJ58" s="898"/>
      <c r="AK58" s="898"/>
      <c r="AL58" s="898"/>
      <c r="AM58" s="898"/>
      <c r="AN58" s="898"/>
      <c r="AO58" s="898"/>
      <c r="AP58" s="898"/>
      <c r="AQ58" s="898"/>
      <c r="AR58" s="898"/>
      <c r="AS58" s="898"/>
      <c r="AT58" s="898"/>
      <c r="AU58" s="898"/>
      <c r="AV58" s="898"/>
      <c r="AW58" s="898"/>
      <c r="AX58" s="898"/>
      <c r="AY58" s="898"/>
      <c r="AZ58" s="898"/>
      <c r="BA58" s="898"/>
      <c r="BB58" s="898"/>
      <c r="BC58" s="898"/>
      <c r="BD58" s="898"/>
      <c r="BE58" s="898"/>
      <c r="BF58" s="898"/>
      <c r="BG58" s="898"/>
      <c r="BH58" s="898"/>
      <c r="BI58" s="898"/>
      <c r="BJ58" s="898"/>
      <c r="BK58" s="898"/>
      <c r="BL58" s="898"/>
    </row>
    <row r="59" spans="1:64" s="899" customFormat="1" ht="11.5">
      <c r="A59" s="900" t="str">
        <f>IF((ISNUMBER(B59)),$A$4,"")</f>
        <v>A.</v>
      </c>
      <c r="B59" s="901">
        <f>IF(AND(ISTEXT(C59),ISBLANK(D59)),COUNT($B$8:B58)+1,"")</f>
        <v>10</v>
      </c>
      <c r="C59" s="908" t="s">
        <v>1894</v>
      </c>
      <c r="D59" s="942"/>
      <c r="E59" s="943"/>
      <c r="F59" s="943"/>
      <c r="G59" s="936"/>
      <c r="H59" s="898"/>
      <c r="I59" s="898"/>
      <c r="J59" s="898"/>
      <c r="K59" s="898"/>
      <c r="L59" s="898"/>
      <c r="M59" s="898"/>
      <c r="N59" s="898"/>
      <c r="O59" s="898"/>
      <c r="P59" s="898"/>
      <c r="Q59" s="898"/>
      <c r="R59" s="898"/>
      <c r="S59" s="898"/>
      <c r="T59" s="898"/>
      <c r="U59" s="898"/>
      <c r="V59" s="898"/>
      <c r="W59" s="898"/>
      <c r="X59" s="898"/>
      <c r="Y59" s="898"/>
      <c r="Z59" s="898"/>
      <c r="AA59" s="898"/>
      <c r="AB59" s="898"/>
      <c r="AC59" s="898"/>
      <c r="AD59" s="898"/>
      <c r="AE59" s="898"/>
      <c r="AF59" s="898"/>
      <c r="AG59" s="898"/>
      <c r="AH59" s="898"/>
      <c r="AI59" s="898"/>
      <c r="AJ59" s="898"/>
      <c r="AK59" s="898"/>
      <c r="AL59" s="898"/>
      <c r="AM59" s="898"/>
      <c r="AN59" s="898"/>
      <c r="AO59" s="898"/>
      <c r="AP59" s="898"/>
      <c r="AQ59" s="898"/>
      <c r="AR59" s="898"/>
      <c r="AS59" s="898"/>
      <c r="AT59" s="898"/>
      <c r="AU59" s="898"/>
      <c r="AV59" s="898"/>
      <c r="AW59" s="898"/>
      <c r="AX59" s="898"/>
      <c r="AY59" s="898"/>
      <c r="AZ59" s="898"/>
      <c r="BA59" s="898"/>
      <c r="BB59" s="898"/>
      <c r="BC59" s="898"/>
      <c r="BD59" s="898"/>
      <c r="BE59" s="898"/>
      <c r="BF59" s="898"/>
      <c r="BG59" s="898"/>
      <c r="BH59" s="898"/>
      <c r="BI59" s="898"/>
      <c r="BJ59" s="898"/>
      <c r="BK59" s="898"/>
      <c r="BL59" s="898"/>
    </row>
    <row r="60" spans="1:64" s="899" customFormat="1" ht="57.5">
      <c r="A60" s="900" t="str">
        <f>IF((ISNUMBER(B60)),$A$4,"")</f>
        <v/>
      </c>
      <c r="B60" s="901"/>
      <c r="C60" s="902" t="s">
        <v>1895</v>
      </c>
      <c r="D60" s="942" t="s">
        <v>1469</v>
      </c>
      <c r="E60" s="943">
        <v>1</v>
      </c>
      <c r="F60" s="945"/>
      <c r="G60" s="935">
        <f>ROUND(E60*F60,2)</f>
        <v>0</v>
      </c>
      <c r="H60" s="898"/>
      <c r="I60" s="898"/>
      <c r="J60" s="898"/>
      <c r="K60" s="898"/>
      <c r="L60" s="898"/>
      <c r="M60" s="898"/>
      <c r="N60" s="898"/>
      <c r="O60" s="898"/>
      <c r="P60" s="898"/>
      <c r="Q60" s="898"/>
      <c r="R60" s="898"/>
      <c r="S60" s="898"/>
      <c r="T60" s="898"/>
      <c r="U60" s="898"/>
      <c r="V60" s="898"/>
      <c r="W60" s="898"/>
      <c r="X60" s="898"/>
      <c r="Y60" s="898"/>
      <c r="Z60" s="898"/>
      <c r="AA60" s="898"/>
      <c r="AB60" s="898"/>
      <c r="AC60" s="898"/>
      <c r="AD60" s="898"/>
      <c r="AE60" s="898"/>
      <c r="AF60" s="898"/>
      <c r="AG60" s="898"/>
      <c r="AH60" s="898"/>
      <c r="AI60" s="898"/>
      <c r="AJ60" s="898"/>
      <c r="AK60" s="898"/>
      <c r="AL60" s="898"/>
      <c r="AM60" s="898"/>
      <c r="AN60" s="898"/>
      <c r="AO60" s="898"/>
      <c r="AP60" s="898"/>
      <c r="AQ60" s="898"/>
      <c r="AR60" s="898"/>
      <c r="AS60" s="898"/>
      <c r="AT60" s="898"/>
      <c r="AU60" s="898"/>
      <c r="AV60" s="898"/>
      <c r="AW60" s="898"/>
      <c r="AX60" s="898"/>
      <c r="AY60" s="898"/>
      <c r="AZ60" s="898"/>
      <c r="BA60" s="898"/>
      <c r="BB60" s="898"/>
      <c r="BC60" s="898"/>
      <c r="BD60" s="898"/>
      <c r="BE60" s="898"/>
      <c r="BF60" s="898"/>
      <c r="BG60" s="898"/>
      <c r="BH60" s="898"/>
      <c r="BI60" s="898"/>
      <c r="BJ60" s="898"/>
      <c r="BK60" s="898"/>
      <c r="BL60" s="898"/>
    </row>
    <row r="61" spans="1:64" s="899" customFormat="1" ht="11.5">
      <c r="A61" s="900"/>
      <c r="B61" s="901"/>
      <c r="C61" s="947"/>
      <c r="D61" s="942"/>
      <c r="E61" s="943"/>
      <c r="F61" s="945"/>
      <c r="G61" s="936"/>
      <c r="H61" s="898"/>
      <c r="I61" s="898"/>
      <c r="J61" s="898"/>
      <c r="K61" s="898"/>
      <c r="L61" s="898"/>
      <c r="M61" s="898"/>
      <c r="N61" s="898"/>
      <c r="O61" s="898"/>
      <c r="P61" s="898"/>
      <c r="Q61" s="898"/>
      <c r="R61" s="898"/>
      <c r="S61" s="898"/>
      <c r="T61" s="898"/>
      <c r="U61" s="898"/>
      <c r="V61" s="898"/>
      <c r="W61" s="898"/>
      <c r="X61" s="898"/>
      <c r="Y61" s="898"/>
      <c r="Z61" s="898"/>
      <c r="AA61" s="898"/>
      <c r="AB61" s="898"/>
      <c r="AC61" s="898"/>
      <c r="AD61" s="898"/>
      <c r="AE61" s="898"/>
      <c r="AF61" s="898"/>
      <c r="AG61" s="898"/>
      <c r="AH61" s="898"/>
      <c r="AI61" s="898"/>
      <c r="AJ61" s="898"/>
      <c r="AK61" s="898"/>
      <c r="AL61" s="898"/>
      <c r="AM61" s="898"/>
      <c r="AN61" s="898"/>
      <c r="AO61" s="898"/>
      <c r="AP61" s="898"/>
      <c r="AQ61" s="898"/>
      <c r="AR61" s="898"/>
      <c r="AS61" s="898"/>
      <c r="AT61" s="898"/>
      <c r="AU61" s="898"/>
      <c r="AV61" s="898"/>
      <c r="AW61" s="898"/>
      <c r="AX61" s="898"/>
      <c r="AY61" s="898"/>
      <c r="AZ61" s="898"/>
      <c r="BA61" s="898"/>
      <c r="BB61" s="898"/>
      <c r="BC61" s="898"/>
      <c r="BD61" s="898"/>
      <c r="BE61" s="898"/>
      <c r="BF61" s="898"/>
      <c r="BG61" s="898"/>
      <c r="BH61" s="898"/>
      <c r="BI61" s="898"/>
      <c r="BJ61" s="898"/>
      <c r="BK61" s="898"/>
      <c r="BL61" s="898"/>
    </row>
    <row r="62" spans="1:64" s="899" customFormat="1" ht="11.5">
      <c r="A62" s="900" t="str">
        <f>IF((ISNUMBER(B62)),$A$4,"")</f>
        <v>A.</v>
      </c>
      <c r="B62" s="901">
        <f>IF(AND(ISTEXT(C62),ISBLANK(D62)),COUNT($B$8:B59)+1,"")</f>
        <v>11</v>
      </c>
      <c r="C62" s="954" t="s">
        <v>1896</v>
      </c>
      <c r="D62" s="942"/>
      <c r="E62" s="943"/>
      <c r="F62" s="943"/>
      <c r="G62" s="936"/>
      <c r="H62" s="898"/>
      <c r="I62" s="898"/>
      <c r="J62" s="898"/>
      <c r="K62" s="898"/>
      <c r="L62" s="898"/>
      <c r="M62" s="898"/>
      <c r="N62" s="898"/>
      <c r="O62" s="898"/>
      <c r="P62" s="898"/>
      <c r="Q62" s="898"/>
      <c r="R62" s="898"/>
      <c r="S62" s="898"/>
      <c r="T62" s="898"/>
      <c r="U62" s="898"/>
      <c r="V62" s="898"/>
      <c r="W62" s="898"/>
      <c r="X62" s="898"/>
      <c r="Y62" s="898"/>
      <c r="Z62" s="898"/>
      <c r="AA62" s="898"/>
      <c r="AB62" s="898"/>
      <c r="AC62" s="898"/>
      <c r="AD62" s="898"/>
      <c r="AE62" s="898"/>
      <c r="AF62" s="898"/>
      <c r="AG62" s="898"/>
      <c r="AH62" s="898"/>
      <c r="AI62" s="898"/>
      <c r="AJ62" s="898"/>
      <c r="AK62" s="898"/>
      <c r="AL62" s="898"/>
      <c r="AM62" s="898"/>
      <c r="AN62" s="898"/>
      <c r="AO62" s="898"/>
      <c r="AP62" s="898"/>
      <c r="AQ62" s="898"/>
      <c r="AR62" s="898"/>
      <c r="AS62" s="898"/>
      <c r="AT62" s="898"/>
      <c r="AU62" s="898"/>
      <c r="AV62" s="898"/>
      <c r="AW62" s="898"/>
      <c r="AX62" s="898"/>
      <c r="AY62" s="898"/>
      <c r="AZ62" s="898"/>
      <c r="BA62" s="898"/>
      <c r="BB62" s="898"/>
      <c r="BC62" s="898"/>
      <c r="BD62" s="898"/>
      <c r="BE62" s="898"/>
      <c r="BF62" s="898"/>
      <c r="BG62" s="898"/>
      <c r="BH62" s="898"/>
      <c r="BI62" s="898"/>
      <c r="BJ62" s="898"/>
      <c r="BK62" s="898"/>
      <c r="BL62" s="898"/>
    </row>
    <row r="63" spans="1:64" s="899" customFormat="1" ht="34.5">
      <c r="A63" s="900" t="str">
        <f>IF((ISNUMBER(B63)),$A$4,"")</f>
        <v/>
      </c>
      <c r="B63" s="901" t="str">
        <f>IF(AND(ISTEXT(C63),ISBLANK(D63)),COUNT($B$8:B62)+1,"")</f>
        <v/>
      </c>
      <c r="C63" s="902" t="s">
        <v>1897</v>
      </c>
      <c r="D63" s="942" t="s">
        <v>5</v>
      </c>
      <c r="E63" s="943">
        <v>1</v>
      </c>
      <c r="F63" s="943"/>
      <c r="G63" s="935">
        <f>ROUND(E63*F63,2)</f>
        <v>0</v>
      </c>
      <c r="H63" s="898"/>
      <c r="I63" s="898"/>
      <c r="J63" s="898"/>
      <c r="K63" s="898"/>
      <c r="L63" s="898"/>
      <c r="M63" s="898"/>
      <c r="N63" s="898"/>
      <c r="O63" s="898"/>
      <c r="P63" s="898"/>
      <c r="Q63" s="898"/>
      <c r="R63" s="898"/>
      <c r="S63" s="898"/>
      <c r="T63" s="898"/>
      <c r="U63" s="898"/>
      <c r="V63" s="898"/>
      <c r="W63" s="898"/>
      <c r="X63" s="898"/>
      <c r="Y63" s="898"/>
      <c r="Z63" s="898"/>
      <c r="AA63" s="898"/>
      <c r="AB63" s="898"/>
      <c r="AC63" s="898"/>
      <c r="AD63" s="898"/>
      <c r="AE63" s="898"/>
      <c r="AF63" s="898"/>
      <c r="AG63" s="898"/>
      <c r="AH63" s="898"/>
      <c r="AI63" s="898"/>
      <c r="AJ63" s="898"/>
      <c r="AK63" s="898"/>
      <c r="AL63" s="898"/>
      <c r="AM63" s="898"/>
      <c r="AN63" s="898"/>
      <c r="AO63" s="898"/>
      <c r="AP63" s="898"/>
      <c r="AQ63" s="898"/>
      <c r="AR63" s="898"/>
      <c r="AS63" s="898"/>
      <c r="AT63" s="898"/>
      <c r="AU63" s="898"/>
      <c r="AV63" s="898"/>
      <c r="AW63" s="898"/>
      <c r="AX63" s="898"/>
      <c r="AY63" s="898"/>
      <c r="AZ63" s="898"/>
      <c r="BA63" s="898"/>
      <c r="BB63" s="898"/>
      <c r="BC63" s="898"/>
      <c r="BD63" s="898"/>
      <c r="BE63" s="898"/>
      <c r="BF63" s="898"/>
      <c r="BG63" s="898"/>
      <c r="BH63" s="898"/>
      <c r="BI63" s="898"/>
      <c r="BJ63" s="898"/>
      <c r="BK63" s="898"/>
      <c r="BL63" s="898"/>
    </row>
    <row r="64" spans="1:64" s="899" customFormat="1" ht="11.5">
      <c r="A64" s="900"/>
      <c r="B64" s="901"/>
      <c r="C64" s="902"/>
      <c r="D64" s="942"/>
      <c r="E64" s="943"/>
      <c r="F64" s="943"/>
      <c r="G64" s="936"/>
      <c r="H64" s="898"/>
      <c r="I64" s="898"/>
      <c r="J64" s="898"/>
      <c r="K64" s="898"/>
      <c r="L64" s="898"/>
      <c r="M64" s="898"/>
      <c r="N64" s="898"/>
      <c r="O64" s="898"/>
      <c r="P64" s="898"/>
      <c r="Q64" s="898"/>
      <c r="R64" s="898"/>
      <c r="S64" s="898"/>
      <c r="T64" s="898"/>
      <c r="U64" s="898"/>
      <c r="V64" s="898"/>
      <c r="W64" s="898"/>
      <c r="X64" s="898"/>
      <c r="Y64" s="898"/>
      <c r="Z64" s="898"/>
      <c r="AA64" s="898"/>
      <c r="AB64" s="898"/>
      <c r="AC64" s="898"/>
      <c r="AD64" s="898"/>
      <c r="AE64" s="898"/>
      <c r="AF64" s="898"/>
      <c r="AG64" s="898"/>
      <c r="AH64" s="898"/>
      <c r="AI64" s="898"/>
      <c r="AJ64" s="898"/>
      <c r="AK64" s="898"/>
      <c r="AL64" s="898"/>
      <c r="AM64" s="898"/>
      <c r="AN64" s="898"/>
      <c r="AO64" s="898"/>
      <c r="AP64" s="898"/>
      <c r="AQ64" s="898"/>
      <c r="AR64" s="898"/>
      <c r="AS64" s="898"/>
      <c r="AT64" s="898"/>
      <c r="AU64" s="898"/>
      <c r="AV64" s="898"/>
      <c r="AW64" s="898"/>
      <c r="AX64" s="898"/>
      <c r="AY64" s="898"/>
      <c r="AZ64" s="898"/>
      <c r="BA64" s="898"/>
      <c r="BB64" s="898"/>
      <c r="BC64" s="898"/>
      <c r="BD64" s="898"/>
      <c r="BE64" s="898"/>
      <c r="BF64" s="898"/>
      <c r="BG64" s="898"/>
      <c r="BH64" s="898"/>
      <c r="BI64" s="898"/>
      <c r="BJ64" s="898"/>
      <c r="BK64" s="898"/>
      <c r="BL64" s="898"/>
    </row>
    <row r="65" spans="1:64" s="899" customFormat="1" ht="11.5">
      <c r="A65" s="900" t="str">
        <f>IF((ISNUMBER(B65)),$A$4,"")</f>
        <v>A.</v>
      </c>
      <c r="B65" s="901">
        <f>IF(AND(ISTEXT(C65),ISBLANK(D65)),COUNT($B$8:B64)+1,"")</f>
        <v>12</v>
      </c>
      <c r="C65" s="954" t="s">
        <v>1898</v>
      </c>
      <c r="D65" s="942"/>
      <c r="E65" s="943"/>
      <c r="F65" s="943"/>
      <c r="G65" s="936"/>
      <c r="H65" s="898"/>
      <c r="I65" s="898"/>
      <c r="J65" s="898"/>
      <c r="K65" s="898"/>
      <c r="L65" s="898"/>
      <c r="M65" s="898"/>
      <c r="N65" s="898"/>
      <c r="O65" s="898"/>
      <c r="P65" s="898"/>
      <c r="Q65" s="898"/>
      <c r="R65" s="898"/>
      <c r="S65" s="898"/>
      <c r="T65" s="898"/>
      <c r="U65" s="898"/>
      <c r="V65" s="898"/>
      <c r="W65" s="898"/>
      <c r="X65" s="898"/>
      <c r="Y65" s="898"/>
      <c r="Z65" s="898"/>
      <c r="AA65" s="898"/>
      <c r="AB65" s="898"/>
      <c r="AC65" s="898"/>
      <c r="AD65" s="898"/>
      <c r="AE65" s="898"/>
      <c r="AF65" s="898"/>
      <c r="AG65" s="898"/>
      <c r="AH65" s="898"/>
      <c r="AI65" s="898"/>
      <c r="AJ65" s="898"/>
      <c r="AK65" s="898"/>
      <c r="AL65" s="898"/>
      <c r="AM65" s="898"/>
      <c r="AN65" s="898"/>
      <c r="AO65" s="898"/>
      <c r="AP65" s="898"/>
      <c r="AQ65" s="898"/>
      <c r="AR65" s="898"/>
      <c r="AS65" s="898"/>
      <c r="AT65" s="898"/>
      <c r="AU65" s="898"/>
      <c r="AV65" s="898"/>
      <c r="AW65" s="898"/>
      <c r="AX65" s="898"/>
      <c r="AY65" s="898"/>
      <c r="AZ65" s="898"/>
      <c r="BA65" s="898"/>
      <c r="BB65" s="898"/>
      <c r="BC65" s="898"/>
      <c r="BD65" s="898"/>
      <c r="BE65" s="898"/>
      <c r="BF65" s="898"/>
      <c r="BG65" s="898"/>
      <c r="BH65" s="898"/>
      <c r="BI65" s="898"/>
      <c r="BJ65" s="898"/>
      <c r="BK65" s="898"/>
      <c r="BL65" s="898"/>
    </row>
    <row r="66" spans="1:64" s="899" customFormat="1" ht="69">
      <c r="A66" s="900" t="str">
        <f>IF((ISNUMBER(B66)),$A$4,"")</f>
        <v/>
      </c>
      <c r="B66" s="901" t="str">
        <f>IF(AND(ISTEXT(C66),ISBLANK(D66)),COUNT($B$8:B65)+1,"")</f>
        <v/>
      </c>
      <c r="C66" s="902" t="s">
        <v>1899</v>
      </c>
      <c r="D66" s="942" t="s">
        <v>1232</v>
      </c>
      <c r="E66" s="945">
        <v>970</v>
      </c>
      <c r="F66" s="945"/>
      <c r="G66" s="935">
        <f>ROUND(E66*F66,2)</f>
        <v>0</v>
      </c>
      <c r="H66" s="903"/>
      <c r="I66" s="898"/>
      <c r="J66" s="898"/>
      <c r="K66" s="898"/>
      <c r="L66" s="898"/>
      <c r="M66" s="898"/>
      <c r="N66" s="898"/>
      <c r="O66" s="898"/>
      <c r="P66" s="898"/>
      <c r="Q66" s="898"/>
      <c r="R66" s="898"/>
      <c r="S66" s="898"/>
      <c r="T66" s="898"/>
      <c r="U66" s="898"/>
      <c r="V66" s="898"/>
      <c r="W66" s="898"/>
      <c r="X66" s="898"/>
      <c r="Y66" s="898"/>
      <c r="Z66" s="898"/>
      <c r="AA66" s="898"/>
      <c r="AB66" s="898"/>
      <c r="AC66" s="898"/>
      <c r="AD66" s="898"/>
      <c r="AE66" s="898"/>
      <c r="AF66" s="898"/>
      <c r="AG66" s="898"/>
      <c r="AH66" s="898"/>
      <c r="AI66" s="898"/>
      <c r="AJ66" s="898"/>
      <c r="AK66" s="898"/>
      <c r="AL66" s="898"/>
      <c r="AM66" s="898"/>
      <c r="AN66" s="898"/>
      <c r="AO66" s="898"/>
      <c r="AP66" s="898"/>
      <c r="AQ66" s="898"/>
      <c r="AR66" s="898"/>
      <c r="AS66" s="898"/>
      <c r="AT66" s="898"/>
      <c r="AU66" s="898"/>
      <c r="AV66" s="898"/>
      <c r="AW66" s="898"/>
      <c r="AX66" s="898"/>
      <c r="AY66" s="898"/>
      <c r="AZ66" s="898"/>
      <c r="BA66" s="898"/>
      <c r="BB66" s="898"/>
      <c r="BC66" s="898"/>
      <c r="BD66" s="898"/>
      <c r="BE66" s="898"/>
      <c r="BF66" s="898"/>
      <c r="BG66" s="898"/>
      <c r="BH66" s="898"/>
      <c r="BI66" s="898"/>
      <c r="BJ66" s="898"/>
      <c r="BK66" s="898"/>
      <c r="BL66" s="898"/>
    </row>
    <row r="67" spans="1:64" s="899" customFormat="1" ht="11.5">
      <c r="A67" s="900"/>
      <c r="B67" s="901"/>
      <c r="C67" s="902"/>
      <c r="D67" s="942"/>
      <c r="E67" s="943"/>
      <c r="F67" s="943"/>
      <c r="G67" s="936"/>
      <c r="H67" s="903"/>
      <c r="I67" s="898"/>
      <c r="J67" s="898"/>
      <c r="K67" s="898"/>
      <c r="L67" s="898"/>
      <c r="M67" s="898"/>
      <c r="N67" s="898"/>
      <c r="O67" s="898"/>
      <c r="P67" s="898"/>
      <c r="Q67" s="898"/>
      <c r="R67" s="898"/>
      <c r="S67" s="898"/>
      <c r="T67" s="898"/>
      <c r="U67" s="898"/>
      <c r="V67" s="898"/>
      <c r="W67" s="898"/>
      <c r="X67" s="898"/>
      <c r="Y67" s="898"/>
      <c r="Z67" s="898"/>
      <c r="AA67" s="898"/>
      <c r="AB67" s="898"/>
      <c r="AC67" s="898"/>
      <c r="AD67" s="898"/>
      <c r="AE67" s="898"/>
      <c r="AF67" s="898"/>
      <c r="AG67" s="898"/>
      <c r="AH67" s="898"/>
      <c r="AI67" s="898"/>
      <c r="AJ67" s="898"/>
      <c r="AK67" s="898"/>
      <c r="AL67" s="898"/>
      <c r="AM67" s="898"/>
      <c r="AN67" s="898"/>
      <c r="AO67" s="898"/>
      <c r="AP67" s="898"/>
      <c r="AQ67" s="898"/>
      <c r="AR67" s="898"/>
      <c r="AS67" s="898"/>
      <c r="AT67" s="898"/>
      <c r="AU67" s="898"/>
      <c r="AV67" s="898"/>
      <c r="AW67" s="898"/>
      <c r="AX67" s="898"/>
      <c r="AY67" s="898"/>
      <c r="AZ67" s="898"/>
      <c r="BA67" s="898"/>
      <c r="BB67" s="898"/>
      <c r="BC67" s="898"/>
      <c r="BD67" s="898"/>
      <c r="BE67" s="898"/>
      <c r="BF67" s="898"/>
      <c r="BG67" s="898"/>
      <c r="BH67" s="898"/>
      <c r="BI67" s="898"/>
      <c r="BJ67" s="898"/>
      <c r="BK67" s="898"/>
      <c r="BL67" s="898"/>
    </row>
    <row r="68" spans="1:64" s="899" customFormat="1" ht="11.5">
      <c r="A68" s="900" t="str">
        <f>IF((ISNUMBER(B68)),$A$4,"")</f>
        <v>A.</v>
      </c>
      <c r="B68" s="901">
        <f>IF(AND(ISTEXT(C68),ISBLANK(D68)),COUNT($B$8:B66)+1,"")</f>
        <v>13</v>
      </c>
      <c r="C68" s="954" t="s">
        <v>1900</v>
      </c>
      <c r="D68" s="942"/>
      <c r="E68" s="943"/>
      <c r="F68" s="943"/>
      <c r="G68" s="936"/>
      <c r="H68" s="903"/>
      <c r="I68" s="898"/>
      <c r="J68" s="898"/>
      <c r="K68" s="898"/>
      <c r="L68" s="898"/>
      <c r="M68" s="898"/>
      <c r="N68" s="898"/>
      <c r="O68" s="898"/>
      <c r="P68" s="898"/>
      <c r="Q68" s="898"/>
      <c r="R68" s="898"/>
      <c r="S68" s="898"/>
      <c r="T68" s="898"/>
      <c r="U68" s="898"/>
      <c r="V68" s="898"/>
      <c r="W68" s="898"/>
      <c r="X68" s="898"/>
      <c r="Y68" s="898"/>
      <c r="Z68" s="898"/>
      <c r="AA68" s="898"/>
      <c r="AB68" s="898"/>
      <c r="AC68" s="898"/>
      <c r="AD68" s="898"/>
      <c r="AE68" s="898"/>
      <c r="AF68" s="898"/>
      <c r="AG68" s="898"/>
      <c r="AH68" s="898"/>
      <c r="AI68" s="898"/>
      <c r="AJ68" s="898"/>
      <c r="AK68" s="898"/>
      <c r="AL68" s="898"/>
      <c r="AM68" s="898"/>
      <c r="AN68" s="898"/>
      <c r="AO68" s="898"/>
      <c r="AP68" s="898"/>
      <c r="AQ68" s="898"/>
      <c r="AR68" s="898"/>
      <c r="AS68" s="898"/>
      <c r="AT68" s="898"/>
      <c r="AU68" s="898"/>
      <c r="AV68" s="898"/>
      <c r="AW68" s="898"/>
      <c r="AX68" s="898"/>
      <c r="AY68" s="898"/>
      <c r="AZ68" s="898"/>
      <c r="BA68" s="898"/>
      <c r="BB68" s="898"/>
      <c r="BC68" s="898"/>
      <c r="BD68" s="898"/>
      <c r="BE68" s="898"/>
      <c r="BF68" s="898"/>
      <c r="BG68" s="898"/>
      <c r="BH68" s="898"/>
      <c r="BI68" s="898"/>
      <c r="BJ68" s="898"/>
      <c r="BK68" s="898"/>
      <c r="BL68" s="898"/>
    </row>
    <row r="69" spans="1:64" s="899" customFormat="1" ht="34.5">
      <c r="A69" s="900" t="str">
        <f>IF((ISNUMBER(B69)),$A$4,"")</f>
        <v/>
      </c>
      <c r="B69" s="901" t="str">
        <f>IF(AND(ISTEXT(C69),ISBLANK(D69)),COUNT($B$8:B68)+1,"")</f>
        <v/>
      </c>
      <c r="C69" s="902" t="s">
        <v>1901</v>
      </c>
      <c r="D69" s="942" t="s">
        <v>5</v>
      </c>
      <c r="E69" s="943">
        <v>1</v>
      </c>
      <c r="F69" s="943"/>
      <c r="G69" s="935">
        <f>ROUND(E69*F69,2)</f>
        <v>0</v>
      </c>
      <c r="H69" s="903"/>
      <c r="I69" s="898"/>
      <c r="J69" s="898"/>
      <c r="K69" s="898"/>
      <c r="L69" s="898"/>
      <c r="M69" s="898"/>
      <c r="N69" s="898"/>
      <c r="O69" s="898"/>
      <c r="P69" s="898"/>
      <c r="Q69" s="898"/>
      <c r="R69" s="898"/>
      <c r="S69" s="898"/>
      <c r="T69" s="898"/>
      <c r="U69" s="898"/>
      <c r="V69" s="898"/>
      <c r="W69" s="898"/>
      <c r="X69" s="898"/>
      <c r="Y69" s="898"/>
      <c r="Z69" s="898"/>
      <c r="AA69" s="898"/>
      <c r="AB69" s="898"/>
      <c r="AC69" s="898"/>
      <c r="AD69" s="898"/>
      <c r="AE69" s="898"/>
      <c r="AF69" s="898"/>
      <c r="AG69" s="898"/>
      <c r="AH69" s="898"/>
      <c r="AI69" s="898"/>
      <c r="AJ69" s="898"/>
      <c r="AK69" s="898"/>
      <c r="AL69" s="898"/>
      <c r="AM69" s="898"/>
      <c r="AN69" s="898"/>
      <c r="AO69" s="898"/>
      <c r="AP69" s="898"/>
      <c r="AQ69" s="898"/>
      <c r="AR69" s="898"/>
      <c r="AS69" s="898"/>
      <c r="AT69" s="898"/>
      <c r="AU69" s="898"/>
      <c r="AV69" s="898"/>
      <c r="AW69" s="898"/>
      <c r="AX69" s="898"/>
      <c r="AY69" s="898"/>
      <c r="AZ69" s="898"/>
      <c r="BA69" s="898"/>
      <c r="BB69" s="898"/>
      <c r="BC69" s="898"/>
      <c r="BD69" s="898"/>
      <c r="BE69" s="898"/>
      <c r="BF69" s="898"/>
      <c r="BG69" s="898"/>
      <c r="BH69" s="898"/>
      <c r="BI69" s="898"/>
      <c r="BJ69" s="898"/>
      <c r="BK69" s="898"/>
      <c r="BL69" s="898"/>
    </row>
    <row r="70" spans="1:64" s="899" customFormat="1" ht="11.5">
      <c r="A70" s="900"/>
      <c r="B70" s="901"/>
      <c r="C70" s="902"/>
      <c r="D70" s="900"/>
      <c r="E70" s="900"/>
      <c r="F70" s="900"/>
      <c r="G70" s="900"/>
      <c r="H70" s="898"/>
      <c r="I70" s="898"/>
      <c r="J70" s="898"/>
      <c r="K70" s="898"/>
      <c r="L70" s="898"/>
      <c r="M70" s="898"/>
      <c r="N70" s="898"/>
      <c r="O70" s="898"/>
      <c r="P70" s="898"/>
      <c r="Q70" s="898"/>
      <c r="R70" s="898"/>
      <c r="S70" s="898"/>
      <c r="T70" s="898"/>
      <c r="U70" s="898"/>
      <c r="V70" s="898"/>
      <c r="W70" s="898"/>
      <c r="X70" s="898"/>
      <c r="Y70" s="898"/>
      <c r="Z70" s="898"/>
      <c r="AA70" s="898"/>
      <c r="AB70" s="898"/>
      <c r="AC70" s="898"/>
      <c r="AD70" s="898"/>
      <c r="AE70" s="898"/>
      <c r="AF70" s="898"/>
      <c r="AG70" s="898"/>
      <c r="AH70" s="898"/>
      <c r="AI70" s="898"/>
      <c r="AJ70" s="898"/>
      <c r="AK70" s="898"/>
      <c r="AL70" s="898"/>
      <c r="AM70" s="898"/>
      <c r="AN70" s="898"/>
      <c r="AO70" s="898"/>
      <c r="AP70" s="898"/>
      <c r="AQ70" s="898"/>
      <c r="AR70" s="898"/>
      <c r="AS70" s="898"/>
      <c r="AT70" s="898"/>
      <c r="AU70" s="898"/>
      <c r="AV70" s="898"/>
      <c r="AW70" s="898"/>
      <c r="AX70" s="898"/>
      <c r="AY70" s="898"/>
      <c r="AZ70" s="898"/>
      <c r="BA70" s="898"/>
      <c r="BB70" s="898"/>
      <c r="BC70" s="898"/>
      <c r="BD70" s="898"/>
      <c r="BE70" s="898"/>
      <c r="BF70" s="898"/>
      <c r="BG70" s="898"/>
      <c r="BH70" s="898"/>
      <c r="BI70" s="898"/>
      <c r="BJ70" s="898"/>
      <c r="BK70" s="898"/>
      <c r="BL70" s="898"/>
    </row>
    <row r="71" spans="1:64" s="899" customFormat="1" ht="11.5">
      <c r="A71" s="955" t="s">
        <v>1845</v>
      </c>
      <c r="B71" s="956"/>
      <c r="C71" s="957" t="str">
        <f>"UKUPNO "&amp;C4</f>
        <v>UKUPNO INSTALACIJA VODOVODA</v>
      </c>
      <c r="D71" s="906"/>
      <c r="E71" s="906"/>
      <c r="F71" s="906"/>
      <c r="G71" s="906">
        <f>SUM(G19:G69)</f>
        <v>0</v>
      </c>
      <c r="H71" s="898"/>
      <c r="I71" s="898"/>
      <c r="J71" s="898"/>
      <c r="K71" s="898"/>
      <c r="L71" s="898"/>
      <c r="M71" s="898"/>
      <c r="N71" s="898"/>
      <c r="O71" s="898"/>
      <c r="P71" s="898"/>
      <c r="Q71" s="898"/>
      <c r="R71" s="898"/>
      <c r="S71" s="898"/>
      <c r="T71" s="898"/>
      <c r="U71" s="898"/>
      <c r="V71" s="898"/>
      <c r="W71" s="898"/>
      <c r="X71" s="898"/>
      <c r="Y71" s="898"/>
      <c r="Z71" s="898"/>
      <c r="AA71" s="898"/>
      <c r="AB71" s="898"/>
      <c r="AC71" s="898"/>
      <c r="AD71" s="898"/>
      <c r="AE71" s="898"/>
      <c r="AF71" s="898"/>
      <c r="AG71" s="898"/>
      <c r="AH71" s="898"/>
      <c r="AI71" s="898"/>
      <c r="AJ71" s="898"/>
      <c r="AK71" s="898"/>
      <c r="AL71" s="898"/>
      <c r="AM71" s="898"/>
      <c r="AN71" s="898"/>
      <c r="AO71" s="898"/>
      <c r="AP71" s="898"/>
      <c r="AQ71" s="898"/>
      <c r="AR71" s="898"/>
      <c r="AS71" s="898"/>
      <c r="AT71" s="898"/>
      <c r="AU71" s="898"/>
      <c r="AV71" s="898"/>
      <c r="AW71" s="898"/>
      <c r="AX71" s="898"/>
      <c r="AY71" s="898"/>
      <c r="AZ71" s="898"/>
      <c r="BA71" s="898"/>
      <c r="BB71" s="898"/>
      <c r="BC71" s="898"/>
      <c r="BD71" s="898"/>
      <c r="BE71" s="898"/>
      <c r="BF71" s="898"/>
      <c r="BG71" s="898"/>
      <c r="BH71" s="898"/>
      <c r="BI71" s="898"/>
      <c r="BJ71" s="898"/>
      <c r="BK71" s="898"/>
      <c r="BL71" s="898"/>
    </row>
    <row r="72" spans="1:64" s="899" customFormat="1" ht="11.5">
      <c r="A72" s="958"/>
      <c r="B72" s="901"/>
      <c r="C72" s="902"/>
      <c r="D72" s="959"/>
      <c r="E72" s="960"/>
      <c r="F72" s="960"/>
      <c r="G72" s="961"/>
      <c r="H72" s="898"/>
      <c r="I72" s="898"/>
      <c r="J72" s="898"/>
      <c r="K72" s="898"/>
      <c r="L72" s="898"/>
      <c r="M72" s="898"/>
      <c r="N72" s="898"/>
      <c r="O72" s="898"/>
      <c r="P72" s="898"/>
      <c r="Q72" s="898"/>
      <c r="R72" s="898"/>
      <c r="S72" s="898"/>
      <c r="T72" s="898"/>
      <c r="U72" s="898"/>
      <c r="V72" s="898"/>
      <c r="W72" s="898"/>
      <c r="X72" s="898"/>
      <c r="Y72" s="898"/>
      <c r="Z72" s="898"/>
      <c r="AA72" s="898"/>
      <c r="AB72" s="898"/>
      <c r="AC72" s="898"/>
      <c r="AD72" s="898"/>
      <c r="AE72" s="898"/>
      <c r="AF72" s="898"/>
      <c r="AG72" s="898"/>
      <c r="AH72" s="898"/>
      <c r="AI72" s="898"/>
      <c r="AJ72" s="898"/>
      <c r="AK72" s="898"/>
      <c r="AL72" s="898"/>
      <c r="AM72" s="898"/>
      <c r="AN72" s="898"/>
      <c r="AO72" s="898"/>
      <c r="AP72" s="898"/>
      <c r="AQ72" s="898"/>
      <c r="AR72" s="898"/>
      <c r="AS72" s="898"/>
      <c r="AT72" s="898"/>
      <c r="AU72" s="898"/>
      <c r="AV72" s="898"/>
      <c r="AW72" s="898"/>
      <c r="AX72" s="898"/>
      <c r="AY72" s="898"/>
      <c r="AZ72" s="898"/>
      <c r="BA72" s="898"/>
      <c r="BB72" s="898"/>
      <c r="BC72" s="898"/>
      <c r="BD72" s="898"/>
      <c r="BE72" s="898"/>
      <c r="BF72" s="898"/>
      <c r="BG72" s="898"/>
      <c r="BH72" s="898"/>
      <c r="BI72" s="898"/>
      <c r="BJ72" s="898"/>
      <c r="BK72" s="898"/>
      <c r="BL72" s="898"/>
    </row>
    <row r="73" spans="1:64" s="898" customFormat="1" ht="11.5">
      <c r="A73" s="962" t="s">
        <v>1902</v>
      </c>
      <c r="B73" s="963"/>
      <c r="C73" s="964" t="s">
        <v>1903</v>
      </c>
      <c r="D73" s="965"/>
      <c r="E73" s="966"/>
      <c r="F73" s="966"/>
      <c r="G73" s="966"/>
      <c r="H73" s="967"/>
    </row>
    <row r="74" spans="1:64" s="898" customFormat="1">
      <c r="A74" s="900"/>
      <c r="B74" s="901"/>
      <c r="C74" s="914"/>
      <c r="D74" s="900"/>
      <c r="E74" s="900"/>
      <c r="F74" s="900"/>
      <c r="G74" s="903"/>
      <c r="H74" s="967"/>
      <c r="J74" s="891"/>
      <c r="K74" s="891"/>
      <c r="L74" s="891"/>
      <c r="M74" s="891"/>
      <c r="N74" s="891"/>
      <c r="O74" s="891"/>
      <c r="P74" s="891"/>
      <c r="Q74" s="891"/>
      <c r="R74" s="891"/>
      <c r="S74" s="891"/>
      <c r="T74" s="891"/>
      <c r="U74" s="891"/>
      <c r="V74" s="891"/>
      <c r="W74" s="891"/>
      <c r="X74" s="891"/>
      <c r="Y74" s="891"/>
      <c r="Z74" s="891"/>
      <c r="AA74" s="891"/>
      <c r="AB74" s="891"/>
      <c r="AC74" s="891"/>
      <c r="AD74" s="891"/>
      <c r="AE74" s="891"/>
      <c r="AF74" s="891"/>
      <c r="AG74" s="891"/>
      <c r="AH74" s="891"/>
      <c r="AI74" s="891"/>
      <c r="AJ74" s="891"/>
      <c r="AK74" s="891"/>
      <c r="AL74" s="891"/>
      <c r="AM74" s="891"/>
      <c r="AN74" s="891"/>
      <c r="AO74" s="891"/>
      <c r="AP74" s="891"/>
      <c r="AQ74" s="891"/>
      <c r="AR74" s="891"/>
      <c r="AS74" s="891"/>
      <c r="AT74" s="891"/>
      <c r="AU74" s="891"/>
      <c r="AV74" s="891"/>
      <c r="AW74" s="891"/>
      <c r="AX74" s="891"/>
      <c r="AY74" s="891"/>
      <c r="AZ74" s="891"/>
      <c r="BA74" s="891"/>
      <c r="BB74" s="891"/>
      <c r="BC74" s="891"/>
      <c r="BD74" s="891"/>
      <c r="BE74" s="891"/>
      <c r="BF74" s="891"/>
      <c r="BG74" s="891"/>
      <c r="BH74" s="891"/>
      <c r="BI74" s="891"/>
      <c r="BJ74" s="891"/>
      <c r="BK74" s="891"/>
      <c r="BL74" s="891"/>
    </row>
    <row r="75" spans="1:64" s="907" customFormat="1">
      <c r="A75" s="904"/>
      <c r="B75" s="904"/>
      <c r="C75" s="968" t="s">
        <v>1855</v>
      </c>
      <c r="D75" s="906" t="s">
        <v>1856</v>
      </c>
      <c r="E75" s="969" t="s">
        <v>1857</v>
      </c>
      <c r="F75" s="906" t="s">
        <v>1858</v>
      </c>
      <c r="G75" s="906" t="s">
        <v>1859</v>
      </c>
      <c r="H75" s="970"/>
      <c r="J75" s="891"/>
      <c r="K75" s="891"/>
      <c r="L75" s="891"/>
      <c r="M75" s="891"/>
      <c r="N75" s="891"/>
      <c r="O75" s="891"/>
      <c r="P75" s="891"/>
      <c r="Q75" s="891"/>
      <c r="R75" s="891"/>
      <c r="S75" s="891"/>
      <c r="T75" s="891"/>
      <c r="U75" s="891"/>
      <c r="V75" s="891"/>
      <c r="W75" s="891"/>
      <c r="X75" s="891"/>
      <c r="Y75" s="891"/>
      <c r="Z75" s="891"/>
      <c r="AA75" s="891"/>
      <c r="AB75" s="891"/>
      <c r="AC75" s="891"/>
      <c r="AD75" s="891"/>
      <c r="AE75" s="891"/>
      <c r="AF75" s="891"/>
      <c r="AG75" s="891"/>
      <c r="AH75" s="891"/>
      <c r="AI75" s="891"/>
      <c r="AJ75" s="891"/>
      <c r="AK75" s="891"/>
      <c r="AL75" s="891"/>
      <c r="AM75" s="891"/>
      <c r="AN75" s="891"/>
      <c r="AO75" s="891"/>
      <c r="AP75" s="891"/>
      <c r="AQ75" s="891"/>
      <c r="AR75" s="891"/>
      <c r="AS75" s="891"/>
      <c r="AT75" s="891"/>
      <c r="AU75" s="891"/>
      <c r="AV75" s="891"/>
      <c r="AW75" s="891"/>
      <c r="AX75" s="891"/>
      <c r="AY75" s="891"/>
      <c r="AZ75" s="891"/>
      <c r="BA75" s="891"/>
      <c r="BB75" s="891"/>
      <c r="BC75" s="891"/>
      <c r="BD75" s="891"/>
      <c r="BE75" s="891"/>
      <c r="BF75" s="891"/>
      <c r="BG75" s="891"/>
      <c r="BH75" s="891"/>
      <c r="BI75" s="891"/>
      <c r="BJ75" s="891"/>
      <c r="BK75" s="891"/>
      <c r="BL75" s="891"/>
    </row>
    <row r="76" spans="1:64" s="898" customFormat="1">
      <c r="A76" s="900"/>
      <c r="B76" s="901"/>
      <c r="C76" s="914"/>
      <c r="D76" s="900"/>
      <c r="E76" s="900"/>
      <c r="F76" s="900"/>
      <c r="G76" s="900"/>
      <c r="H76" s="967"/>
      <c r="J76" s="891"/>
      <c r="K76" s="891"/>
      <c r="L76" s="891"/>
      <c r="M76" s="891"/>
      <c r="N76" s="891"/>
      <c r="O76" s="891"/>
      <c r="P76" s="891"/>
      <c r="Q76" s="891"/>
      <c r="R76" s="891"/>
      <c r="S76" s="891"/>
      <c r="T76" s="891"/>
      <c r="U76" s="891"/>
      <c r="V76" s="891"/>
      <c r="W76" s="891"/>
      <c r="X76" s="891"/>
      <c r="Y76" s="891"/>
      <c r="Z76" s="891"/>
      <c r="AA76" s="891"/>
      <c r="AB76" s="891"/>
      <c r="AC76" s="891"/>
      <c r="AD76" s="891"/>
      <c r="AE76" s="891"/>
      <c r="AF76" s="891"/>
      <c r="AG76" s="891"/>
      <c r="AH76" s="891"/>
      <c r="AI76" s="891"/>
      <c r="AJ76" s="891"/>
      <c r="AK76" s="891"/>
      <c r="AL76" s="891"/>
      <c r="AM76" s="891"/>
      <c r="AN76" s="891"/>
      <c r="AO76" s="891"/>
      <c r="AP76" s="891"/>
      <c r="AQ76" s="891"/>
      <c r="AR76" s="891"/>
      <c r="AS76" s="891"/>
      <c r="AT76" s="891"/>
      <c r="AU76" s="891"/>
      <c r="AV76" s="891"/>
      <c r="AW76" s="891"/>
      <c r="AX76" s="891"/>
      <c r="AY76" s="891"/>
      <c r="AZ76" s="891"/>
      <c r="BA76" s="891"/>
      <c r="BB76" s="891"/>
      <c r="BC76" s="891"/>
      <c r="BD76" s="891"/>
      <c r="BE76" s="891"/>
      <c r="BF76" s="891"/>
      <c r="BG76" s="891"/>
      <c r="BH76" s="891"/>
      <c r="BI76" s="891"/>
      <c r="BJ76" s="891"/>
      <c r="BK76" s="891"/>
      <c r="BL76" s="891"/>
    </row>
    <row r="77" spans="1:64" s="898" customFormat="1">
      <c r="A77" s="900"/>
      <c r="B77" s="901"/>
      <c r="C77" s="916" t="s">
        <v>929</v>
      </c>
      <c r="D77" s="909"/>
      <c r="E77" s="971"/>
      <c r="F77" s="911"/>
      <c r="G77" s="911"/>
      <c r="H77" s="967"/>
      <c r="J77" s="891"/>
      <c r="K77" s="891"/>
      <c r="L77" s="891"/>
      <c r="M77" s="891"/>
      <c r="N77" s="891"/>
      <c r="O77" s="891"/>
      <c r="P77" s="891"/>
      <c r="Q77" s="891"/>
      <c r="R77" s="891"/>
      <c r="S77" s="891"/>
      <c r="T77" s="891"/>
      <c r="U77" s="891"/>
      <c r="V77" s="891"/>
      <c r="W77" s="891"/>
      <c r="X77" s="891"/>
      <c r="Y77" s="891"/>
      <c r="Z77" s="891"/>
      <c r="AA77" s="891"/>
      <c r="AB77" s="891"/>
      <c r="AC77" s="891"/>
      <c r="AD77" s="891"/>
      <c r="AE77" s="891"/>
      <c r="AF77" s="891"/>
      <c r="AG77" s="891"/>
      <c r="AH77" s="891"/>
      <c r="AI77" s="891"/>
      <c r="AJ77" s="891"/>
      <c r="AK77" s="891"/>
      <c r="AL77" s="891"/>
      <c r="AM77" s="891"/>
      <c r="AN77" s="891"/>
      <c r="AO77" s="891"/>
      <c r="AP77" s="891"/>
      <c r="AQ77" s="891"/>
      <c r="AR77" s="891"/>
      <c r="AS77" s="891"/>
      <c r="AT77" s="891"/>
      <c r="AU77" s="891"/>
      <c r="AV77" s="891"/>
      <c r="AW77" s="891"/>
      <c r="AX77" s="891"/>
      <c r="AY77" s="891"/>
      <c r="AZ77" s="891"/>
      <c r="BA77" s="891"/>
      <c r="BB77" s="891"/>
      <c r="BC77" s="891"/>
      <c r="BD77" s="891"/>
      <c r="BE77" s="891"/>
      <c r="BF77" s="891"/>
      <c r="BG77" s="891"/>
      <c r="BH77" s="891"/>
      <c r="BI77" s="891"/>
      <c r="BJ77" s="891"/>
      <c r="BK77" s="891"/>
      <c r="BL77" s="891"/>
    </row>
    <row r="78" spans="1:64" s="898" customFormat="1">
      <c r="A78" s="900"/>
      <c r="B78" s="901"/>
      <c r="C78" s="972"/>
      <c r="D78" s="909"/>
      <c r="E78" s="971"/>
      <c r="F78" s="911"/>
      <c r="G78" s="911"/>
      <c r="H78" s="967"/>
      <c r="J78" s="891"/>
      <c r="K78" s="891"/>
      <c r="L78" s="891"/>
      <c r="M78" s="891"/>
      <c r="N78" s="891"/>
      <c r="O78" s="891"/>
      <c r="P78" s="891"/>
      <c r="Q78" s="891"/>
      <c r="R78" s="891"/>
      <c r="S78" s="891"/>
      <c r="T78" s="891"/>
      <c r="U78" s="891"/>
      <c r="V78" s="891"/>
      <c r="W78" s="891"/>
      <c r="X78" s="891"/>
      <c r="Y78" s="891"/>
      <c r="Z78" s="891"/>
      <c r="AA78" s="891"/>
      <c r="AB78" s="891"/>
      <c r="AC78" s="891"/>
      <c r="AD78" s="891"/>
      <c r="AE78" s="891"/>
      <c r="AF78" s="891"/>
      <c r="AG78" s="891"/>
      <c r="AH78" s="891"/>
      <c r="AI78" s="891"/>
      <c r="AJ78" s="891"/>
      <c r="AK78" s="891"/>
      <c r="AL78" s="891"/>
      <c r="AM78" s="891"/>
      <c r="AN78" s="891"/>
      <c r="AO78" s="891"/>
      <c r="AP78" s="891"/>
      <c r="AQ78" s="891"/>
      <c r="AR78" s="891"/>
      <c r="AS78" s="891"/>
      <c r="AT78" s="891"/>
      <c r="AU78" s="891"/>
      <c r="AV78" s="891"/>
      <c r="AW78" s="891"/>
      <c r="AX78" s="891"/>
      <c r="AY78" s="891"/>
      <c r="AZ78" s="891"/>
      <c r="BA78" s="891"/>
      <c r="BB78" s="891"/>
      <c r="BC78" s="891"/>
      <c r="BD78" s="891"/>
      <c r="BE78" s="891"/>
      <c r="BF78" s="891"/>
      <c r="BG78" s="891"/>
      <c r="BH78" s="891"/>
      <c r="BI78" s="891"/>
      <c r="BJ78" s="891"/>
      <c r="BK78" s="891"/>
      <c r="BL78" s="891"/>
    </row>
    <row r="79" spans="1:64" s="898" customFormat="1" ht="110.25" customHeight="1">
      <c r="A79" s="900"/>
      <c r="B79" s="913" t="s">
        <v>1860</v>
      </c>
      <c r="C79" s="1436" t="s">
        <v>1904</v>
      </c>
      <c r="D79" s="1436"/>
      <c r="E79" s="1436"/>
      <c r="F79" s="1436"/>
      <c r="G79" s="1436"/>
      <c r="H79" s="967"/>
      <c r="J79" s="891"/>
      <c r="K79" s="891"/>
      <c r="L79" s="891"/>
      <c r="M79" s="891"/>
      <c r="N79" s="891"/>
      <c r="O79" s="891"/>
      <c r="P79" s="891"/>
      <c r="Q79" s="891"/>
      <c r="R79" s="891"/>
      <c r="S79" s="891"/>
      <c r="T79" s="891"/>
      <c r="U79" s="891"/>
      <c r="V79" s="891"/>
      <c r="W79" s="891"/>
      <c r="X79" s="891"/>
      <c r="Y79" s="891"/>
      <c r="Z79" s="891"/>
      <c r="AA79" s="891"/>
      <c r="AB79" s="891"/>
      <c r="AC79" s="891"/>
      <c r="AD79" s="891"/>
      <c r="AE79" s="891"/>
      <c r="AF79" s="891"/>
      <c r="AG79" s="891"/>
      <c r="AH79" s="891"/>
      <c r="AI79" s="891"/>
      <c r="AJ79" s="891"/>
      <c r="AK79" s="891"/>
      <c r="AL79" s="891"/>
      <c r="AM79" s="891"/>
      <c r="AN79" s="891"/>
      <c r="AO79" s="891"/>
      <c r="AP79" s="891"/>
      <c r="AQ79" s="891"/>
      <c r="AR79" s="891"/>
      <c r="AS79" s="891"/>
      <c r="AT79" s="891"/>
      <c r="AU79" s="891"/>
      <c r="AV79" s="891"/>
      <c r="AW79" s="891"/>
      <c r="AX79" s="891"/>
      <c r="AY79" s="891"/>
      <c r="AZ79" s="891"/>
      <c r="BA79" s="891"/>
      <c r="BB79" s="891"/>
      <c r="BC79" s="891"/>
      <c r="BD79" s="891"/>
      <c r="BE79" s="891"/>
      <c r="BF79" s="891"/>
      <c r="BG79" s="891"/>
      <c r="BH79" s="891"/>
      <c r="BI79" s="891"/>
      <c r="BJ79" s="891"/>
      <c r="BK79" s="891"/>
      <c r="BL79" s="891"/>
    </row>
    <row r="80" spans="1:64" s="898" customFormat="1" ht="37.5" customHeight="1">
      <c r="A80" s="922"/>
      <c r="B80" s="973" t="s">
        <v>1860</v>
      </c>
      <c r="C80" s="1436" t="s">
        <v>1905</v>
      </c>
      <c r="D80" s="1436"/>
      <c r="E80" s="1436"/>
      <c r="F80" s="1436"/>
      <c r="G80" s="1436"/>
      <c r="H80" s="921"/>
      <c r="J80" s="891"/>
      <c r="K80" s="891"/>
      <c r="L80" s="891"/>
      <c r="M80" s="891"/>
      <c r="N80" s="891"/>
      <c r="O80" s="891"/>
      <c r="P80" s="891"/>
      <c r="Q80" s="891"/>
      <c r="R80" s="891"/>
      <c r="S80" s="891"/>
      <c r="T80" s="891"/>
      <c r="U80" s="891"/>
      <c r="V80" s="891"/>
      <c r="W80" s="891"/>
      <c r="X80" s="891"/>
      <c r="Y80" s="891"/>
      <c r="Z80" s="891"/>
      <c r="AA80" s="891"/>
      <c r="AB80" s="891"/>
      <c r="AC80" s="891"/>
      <c r="AD80" s="891"/>
      <c r="AE80" s="891"/>
      <c r="AF80" s="891"/>
      <c r="AG80" s="891"/>
      <c r="AH80" s="891"/>
      <c r="AI80" s="891"/>
      <c r="AJ80" s="891"/>
      <c r="AK80" s="891"/>
      <c r="AL80" s="891"/>
      <c r="AM80" s="891"/>
      <c r="AN80" s="891"/>
      <c r="AO80" s="891"/>
      <c r="AP80" s="891"/>
      <c r="AQ80" s="891"/>
      <c r="AR80" s="891"/>
      <c r="AS80" s="891"/>
      <c r="AT80" s="891"/>
      <c r="AU80" s="891"/>
      <c r="AV80" s="891"/>
      <c r="AW80" s="891"/>
      <c r="AX80" s="891"/>
      <c r="AY80" s="891"/>
      <c r="AZ80" s="891"/>
      <c r="BA80" s="891"/>
      <c r="BB80" s="891"/>
      <c r="BC80" s="891"/>
      <c r="BD80" s="891"/>
      <c r="BE80" s="891"/>
      <c r="BF80" s="891"/>
      <c r="BG80" s="891"/>
      <c r="BH80" s="891"/>
      <c r="BI80" s="891"/>
      <c r="BJ80" s="891"/>
      <c r="BK80" s="891"/>
      <c r="BL80" s="891"/>
    </row>
    <row r="81" spans="1:64" s="898" customFormat="1" ht="25.5" customHeight="1">
      <c r="A81" s="922"/>
      <c r="B81" s="973" t="s">
        <v>1860</v>
      </c>
      <c r="C81" s="1436" t="s">
        <v>1906</v>
      </c>
      <c r="D81" s="1436"/>
      <c r="E81" s="1436"/>
      <c r="F81" s="1436"/>
      <c r="G81" s="1436"/>
      <c r="H81" s="921"/>
      <c r="J81" s="891"/>
      <c r="K81" s="891"/>
      <c r="L81" s="891"/>
      <c r="M81" s="891"/>
      <c r="N81" s="891"/>
      <c r="O81" s="891"/>
      <c r="P81" s="891"/>
      <c r="Q81" s="891"/>
      <c r="R81" s="891"/>
      <c r="S81" s="891"/>
      <c r="T81" s="891"/>
      <c r="U81" s="891"/>
      <c r="V81" s="891"/>
      <c r="W81" s="891"/>
      <c r="X81" s="891"/>
      <c r="Y81" s="891"/>
      <c r="Z81" s="891"/>
      <c r="AA81" s="891"/>
      <c r="AB81" s="891"/>
      <c r="AC81" s="891"/>
      <c r="AD81" s="891"/>
      <c r="AE81" s="891"/>
      <c r="AF81" s="891"/>
      <c r="AG81" s="891"/>
      <c r="AH81" s="891"/>
      <c r="AI81" s="891"/>
      <c r="AJ81" s="891"/>
      <c r="AK81" s="891"/>
      <c r="AL81" s="891"/>
      <c r="AM81" s="891"/>
      <c r="AN81" s="891"/>
      <c r="AO81" s="891"/>
      <c r="AP81" s="891"/>
      <c r="AQ81" s="891"/>
      <c r="AR81" s="891"/>
      <c r="AS81" s="891"/>
      <c r="AT81" s="891"/>
      <c r="AU81" s="891"/>
      <c r="AV81" s="891"/>
      <c r="AW81" s="891"/>
      <c r="AX81" s="891"/>
      <c r="AY81" s="891"/>
      <c r="AZ81" s="891"/>
      <c r="BA81" s="891"/>
      <c r="BB81" s="891"/>
      <c r="BC81" s="891"/>
      <c r="BD81" s="891"/>
      <c r="BE81" s="891"/>
      <c r="BF81" s="891"/>
      <c r="BG81" s="891"/>
      <c r="BH81" s="891"/>
      <c r="BI81" s="891"/>
      <c r="BJ81" s="891"/>
      <c r="BK81" s="891"/>
      <c r="BL81" s="891"/>
    </row>
    <row r="82" spans="1:64" s="898" customFormat="1" ht="25.5" customHeight="1">
      <c r="A82" s="922"/>
      <c r="B82" s="973" t="s">
        <v>1860</v>
      </c>
      <c r="C82" s="1436" t="s">
        <v>1907</v>
      </c>
      <c r="D82" s="1436"/>
      <c r="E82" s="1436"/>
      <c r="F82" s="1436"/>
      <c r="G82" s="1436"/>
      <c r="H82" s="921"/>
      <c r="J82" s="891"/>
      <c r="K82" s="891"/>
      <c r="L82" s="891"/>
      <c r="M82" s="891"/>
      <c r="N82" s="891"/>
      <c r="O82" s="891"/>
      <c r="P82" s="891"/>
      <c r="Q82" s="891"/>
      <c r="R82" s="891"/>
      <c r="S82" s="891"/>
      <c r="T82" s="891"/>
      <c r="U82" s="891"/>
      <c r="V82" s="891"/>
      <c r="W82" s="891"/>
      <c r="X82" s="891"/>
      <c r="Y82" s="891"/>
      <c r="Z82" s="891"/>
      <c r="AA82" s="891"/>
      <c r="AB82" s="891"/>
      <c r="AC82" s="891"/>
      <c r="AD82" s="891"/>
      <c r="AE82" s="891"/>
      <c r="AF82" s="891"/>
      <c r="AG82" s="891"/>
      <c r="AH82" s="891"/>
      <c r="AI82" s="891"/>
      <c r="AJ82" s="891"/>
      <c r="AK82" s="891"/>
      <c r="AL82" s="891"/>
      <c r="AM82" s="891"/>
      <c r="AN82" s="891"/>
      <c r="AO82" s="891"/>
      <c r="AP82" s="891"/>
      <c r="AQ82" s="891"/>
      <c r="AR82" s="891"/>
      <c r="AS82" s="891"/>
      <c r="AT82" s="891"/>
      <c r="AU82" s="891"/>
      <c r="AV82" s="891"/>
      <c r="AW82" s="891"/>
      <c r="AX82" s="891"/>
      <c r="AY82" s="891"/>
      <c r="AZ82" s="891"/>
      <c r="BA82" s="891"/>
      <c r="BB82" s="891"/>
      <c r="BC82" s="891"/>
      <c r="BD82" s="891"/>
      <c r="BE82" s="891"/>
      <c r="BF82" s="891"/>
      <c r="BG82" s="891"/>
      <c r="BH82" s="891"/>
      <c r="BI82" s="891"/>
      <c r="BJ82" s="891"/>
      <c r="BK82" s="891"/>
      <c r="BL82" s="891"/>
    </row>
    <row r="83" spans="1:64" s="898" customFormat="1" ht="61.5" customHeight="1">
      <c r="A83" s="922"/>
      <c r="B83" s="973" t="s">
        <v>1860</v>
      </c>
      <c r="C83" s="1436" t="s">
        <v>1908</v>
      </c>
      <c r="D83" s="1436"/>
      <c r="E83" s="1436"/>
      <c r="F83" s="1436"/>
      <c r="G83" s="1436"/>
      <c r="H83" s="927"/>
      <c r="J83" s="891"/>
      <c r="K83" s="891"/>
      <c r="L83" s="891"/>
      <c r="M83" s="891"/>
      <c r="N83" s="891"/>
      <c r="O83" s="891"/>
      <c r="P83" s="891"/>
      <c r="Q83" s="891"/>
      <c r="R83" s="891"/>
      <c r="S83" s="891"/>
      <c r="T83" s="891"/>
      <c r="U83" s="891"/>
      <c r="V83" s="891"/>
      <c r="W83" s="891"/>
      <c r="X83" s="891"/>
      <c r="Y83" s="891"/>
      <c r="Z83" s="891"/>
      <c r="AA83" s="891"/>
      <c r="AB83" s="891"/>
      <c r="AC83" s="891"/>
      <c r="AD83" s="891"/>
      <c r="AE83" s="891"/>
      <c r="AF83" s="891"/>
      <c r="AG83" s="891"/>
      <c r="AH83" s="891"/>
      <c r="AI83" s="891"/>
      <c r="AJ83" s="891"/>
      <c r="AK83" s="891"/>
      <c r="AL83" s="891"/>
      <c r="AM83" s="891"/>
      <c r="AN83" s="891"/>
      <c r="AO83" s="891"/>
      <c r="AP83" s="891"/>
      <c r="AQ83" s="891"/>
      <c r="AR83" s="891"/>
      <c r="AS83" s="891"/>
      <c r="AT83" s="891"/>
      <c r="AU83" s="891"/>
      <c r="AV83" s="891"/>
      <c r="AW83" s="891"/>
      <c r="AX83" s="891"/>
      <c r="AY83" s="891"/>
      <c r="AZ83" s="891"/>
      <c r="BA83" s="891"/>
      <c r="BB83" s="891"/>
      <c r="BC83" s="891"/>
      <c r="BD83" s="891"/>
      <c r="BE83" s="891"/>
      <c r="BF83" s="891"/>
      <c r="BG83" s="891"/>
      <c r="BH83" s="891"/>
      <c r="BI83" s="891"/>
      <c r="BJ83" s="891"/>
      <c r="BK83" s="891"/>
      <c r="BL83" s="891"/>
    </row>
    <row r="84" spans="1:64" s="898" customFormat="1" ht="26.25" customHeight="1">
      <c r="A84" s="922"/>
      <c r="B84" s="973" t="s">
        <v>1860</v>
      </c>
      <c r="C84" s="1436" t="s">
        <v>1909</v>
      </c>
      <c r="D84" s="1436"/>
      <c r="E84" s="1436"/>
      <c r="F84" s="1436"/>
      <c r="G84" s="1436"/>
      <c r="H84" s="921"/>
      <c r="J84" s="891"/>
      <c r="K84" s="891"/>
      <c r="L84" s="891"/>
      <c r="M84" s="891"/>
      <c r="N84" s="891"/>
      <c r="O84" s="891"/>
      <c r="P84" s="891"/>
      <c r="Q84" s="891"/>
      <c r="R84" s="891"/>
      <c r="S84" s="891"/>
      <c r="T84" s="891"/>
      <c r="U84" s="891"/>
      <c r="V84" s="891"/>
      <c r="W84" s="891"/>
      <c r="X84" s="891"/>
      <c r="Y84" s="891"/>
      <c r="Z84" s="891"/>
      <c r="AA84" s="891"/>
      <c r="AB84" s="891"/>
      <c r="AC84" s="891"/>
      <c r="AD84" s="891"/>
      <c r="AE84" s="891"/>
      <c r="AF84" s="891"/>
      <c r="AG84" s="891"/>
      <c r="AH84" s="891"/>
      <c r="AI84" s="891"/>
      <c r="AJ84" s="891"/>
      <c r="AK84" s="891"/>
      <c r="AL84" s="891"/>
      <c r="AM84" s="891"/>
      <c r="AN84" s="891"/>
      <c r="AO84" s="891"/>
      <c r="AP84" s="891"/>
      <c r="AQ84" s="891"/>
      <c r="AR84" s="891"/>
      <c r="AS84" s="891"/>
      <c r="AT84" s="891"/>
      <c r="AU84" s="891"/>
      <c r="AV84" s="891"/>
      <c r="AW84" s="891"/>
      <c r="AX84" s="891"/>
      <c r="AY84" s="891"/>
      <c r="AZ84" s="891"/>
      <c r="BA84" s="891"/>
      <c r="BB84" s="891"/>
      <c r="BC84" s="891"/>
      <c r="BD84" s="891"/>
      <c r="BE84" s="891"/>
      <c r="BF84" s="891"/>
      <c r="BG84" s="891"/>
      <c r="BH84" s="891"/>
      <c r="BI84" s="891"/>
      <c r="BJ84" s="891"/>
      <c r="BK84" s="891"/>
      <c r="BL84" s="891"/>
    </row>
    <row r="85" spans="1:64" s="898" customFormat="1" ht="26.25" customHeight="1">
      <c r="A85" s="922"/>
      <c r="B85" s="973" t="s">
        <v>1860</v>
      </c>
      <c r="C85" s="1436" t="s">
        <v>1910</v>
      </c>
      <c r="D85" s="1436"/>
      <c r="E85" s="1436"/>
      <c r="F85" s="1436"/>
      <c r="G85" s="1436"/>
      <c r="H85" s="927"/>
      <c r="I85" s="903"/>
      <c r="J85" s="891"/>
      <c r="K85" s="891"/>
      <c r="L85" s="891"/>
      <c r="M85" s="891"/>
      <c r="N85" s="891"/>
      <c r="O85" s="891"/>
      <c r="P85" s="891"/>
      <c r="Q85" s="891"/>
      <c r="R85" s="891"/>
      <c r="S85" s="891"/>
      <c r="T85" s="891"/>
      <c r="U85" s="891"/>
      <c r="V85" s="891"/>
      <c r="W85" s="891"/>
      <c r="X85" s="891"/>
      <c r="Y85" s="891"/>
      <c r="Z85" s="891"/>
      <c r="AA85" s="891"/>
      <c r="AB85" s="891"/>
      <c r="AC85" s="891"/>
      <c r="AD85" s="891"/>
      <c r="AE85" s="891"/>
      <c r="AF85" s="891"/>
      <c r="AG85" s="891"/>
      <c r="AH85" s="891"/>
      <c r="AI85" s="891"/>
      <c r="AJ85" s="891"/>
      <c r="AK85" s="891"/>
      <c r="AL85" s="891"/>
      <c r="AM85" s="891"/>
      <c r="AN85" s="891"/>
      <c r="AO85" s="891"/>
      <c r="AP85" s="891"/>
      <c r="AQ85" s="891"/>
      <c r="AR85" s="891"/>
      <c r="AS85" s="891"/>
      <c r="AT85" s="891"/>
      <c r="AU85" s="891"/>
      <c r="AV85" s="891"/>
      <c r="AW85" s="891"/>
      <c r="AX85" s="891"/>
      <c r="AY85" s="891"/>
      <c r="AZ85" s="891"/>
      <c r="BA85" s="891"/>
      <c r="BB85" s="891"/>
      <c r="BC85" s="891"/>
      <c r="BD85" s="891"/>
      <c r="BE85" s="891"/>
      <c r="BF85" s="891"/>
      <c r="BG85" s="891"/>
      <c r="BH85" s="891"/>
      <c r="BI85" s="891"/>
      <c r="BJ85" s="891"/>
      <c r="BK85" s="891"/>
      <c r="BL85" s="891"/>
    </row>
    <row r="86" spans="1:64" s="898" customFormat="1" ht="99.75" customHeight="1">
      <c r="A86" s="922"/>
      <c r="B86" s="973" t="s">
        <v>1860</v>
      </c>
      <c r="C86" s="1436" t="s">
        <v>1911</v>
      </c>
      <c r="D86" s="1436"/>
      <c r="E86" s="1436"/>
      <c r="F86" s="1436"/>
      <c r="G86" s="1436"/>
      <c r="H86" s="927"/>
      <c r="I86" s="903"/>
      <c r="J86" s="891"/>
      <c r="K86" s="891"/>
      <c r="L86" s="891"/>
      <c r="M86" s="891"/>
      <c r="N86" s="891"/>
      <c r="O86" s="891"/>
      <c r="P86" s="891"/>
      <c r="Q86" s="891"/>
      <c r="R86" s="891"/>
      <c r="S86" s="891"/>
      <c r="T86" s="891"/>
      <c r="U86" s="891"/>
      <c r="V86" s="891"/>
      <c r="W86" s="891"/>
      <c r="X86" s="891"/>
      <c r="Y86" s="891"/>
      <c r="Z86" s="891"/>
      <c r="AA86" s="891"/>
      <c r="AB86" s="891"/>
      <c r="AC86" s="891"/>
      <c r="AD86" s="891"/>
      <c r="AE86" s="891"/>
      <c r="AF86" s="891"/>
      <c r="AG86" s="891"/>
      <c r="AH86" s="891"/>
      <c r="AI86" s="891"/>
      <c r="AJ86" s="891"/>
      <c r="AK86" s="891"/>
      <c r="AL86" s="891"/>
      <c r="AM86" s="891"/>
      <c r="AN86" s="891"/>
      <c r="AO86" s="891"/>
      <c r="AP86" s="891"/>
      <c r="AQ86" s="891"/>
      <c r="AR86" s="891"/>
      <c r="AS86" s="891"/>
      <c r="AT86" s="891"/>
      <c r="AU86" s="891"/>
      <c r="AV86" s="891"/>
      <c r="AW86" s="891"/>
      <c r="AX86" s="891"/>
      <c r="AY86" s="891"/>
      <c r="AZ86" s="891"/>
      <c r="BA86" s="891"/>
      <c r="BB86" s="891"/>
      <c r="BC86" s="891"/>
      <c r="BD86" s="891"/>
      <c r="BE86" s="891"/>
      <c r="BF86" s="891"/>
      <c r="BG86" s="891"/>
      <c r="BH86" s="891"/>
      <c r="BI86" s="891"/>
      <c r="BJ86" s="891"/>
      <c r="BK86" s="891"/>
      <c r="BL86" s="891"/>
    </row>
    <row r="87" spans="1:64" s="898" customFormat="1">
      <c r="A87" s="922"/>
      <c r="B87" s="973" t="s">
        <v>1860</v>
      </c>
      <c r="C87" s="1436" t="s">
        <v>1912</v>
      </c>
      <c r="D87" s="1436"/>
      <c r="E87" s="1436"/>
      <c r="F87" s="1436"/>
      <c r="G87" s="1436"/>
      <c r="H87" s="92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1"/>
      <c r="AL87" s="891"/>
      <c r="AM87" s="891"/>
      <c r="AN87" s="891"/>
      <c r="AO87" s="891"/>
      <c r="AP87" s="891"/>
      <c r="AQ87" s="891"/>
      <c r="AR87" s="891"/>
      <c r="AS87" s="891"/>
      <c r="AT87" s="891"/>
      <c r="AU87" s="891"/>
      <c r="AV87" s="891"/>
      <c r="AW87" s="891"/>
      <c r="AX87" s="891"/>
      <c r="AY87" s="891"/>
      <c r="AZ87" s="891"/>
      <c r="BA87" s="891"/>
      <c r="BB87" s="891"/>
      <c r="BC87" s="891"/>
      <c r="BD87" s="891"/>
      <c r="BE87" s="891"/>
      <c r="BF87" s="891"/>
      <c r="BG87" s="891"/>
      <c r="BH87" s="891"/>
      <c r="BI87" s="891"/>
      <c r="BJ87" s="891"/>
      <c r="BK87" s="891"/>
      <c r="BL87" s="891"/>
    </row>
    <row r="88" spans="1:64" s="898" customFormat="1" ht="36" customHeight="1">
      <c r="A88" s="900"/>
      <c r="B88" s="913" t="s">
        <v>1860</v>
      </c>
      <c r="C88" s="1436" t="s">
        <v>1862</v>
      </c>
      <c r="D88" s="1436"/>
      <c r="E88" s="1436"/>
      <c r="F88" s="1436"/>
      <c r="G88" s="1436"/>
      <c r="H88" s="967"/>
      <c r="J88" s="891"/>
      <c r="K88" s="891"/>
      <c r="L88" s="891"/>
      <c r="M88" s="891"/>
      <c r="N88" s="891"/>
      <c r="O88" s="891"/>
      <c r="P88" s="891"/>
      <c r="Q88" s="891"/>
      <c r="R88" s="891"/>
      <c r="S88" s="891"/>
      <c r="T88" s="891"/>
      <c r="U88" s="891"/>
      <c r="V88" s="891"/>
      <c r="W88" s="891"/>
      <c r="X88" s="891"/>
      <c r="Y88" s="891"/>
      <c r="Z88" s="891"/>
      <c r="AA88" s="891"/>
      <c r="AB88" s="891"/>
      <c r="AC88" s="891"/>
      <c r="AD88" s="891"/>
      <c r="AE88" s="891"/>
      <c r="AF88" s="891"/>
      <c r="AG88" s="891"/>
      <c r="AH88" s="891"/>
      <c r="AI88" s="891"/>
      <c r="AJ88" s="891"/>
      <c r="AK88" s="891"/>
      <c r="AL88" s="891"/>
      <c r="AM88" s="891"/>
      <c r="AN88" s="891"/>
      <c r="AO88" s="891"/>
      <c r="AP88" s="891"/>
      <c r="AQ88" s="891"/>
      <c r="AR88" s="891"/>
      <c r="AS88" s="891"/>
      <c r="AT88" s="891"/>
      <c r="AU88" s="891"/>
      <c r="AV88" s="891"/>
      <c r="AW88" s="891"/>
      <c r="AX88" s="891"/>
      <c r="AY88" s="891"/>
      <c r="AZ88" s="891"/>
      <c r="BA88" s="891"/>
      <c r="BB88" s="891"/>
      <c r="BC88" s="891"/>
      <c r="BD88" s="891"/>
      <c r="BE88" s="891"/>
      <c r="BF88" s="891"/>
      <c r="BG88" s="891"/>
      <c r="BH88" s="891"/>
      <c r="BI88" s="891"/>
      <c r="BJ88" s="891"/>
      <c r="BK88" s="891"/>
      <c r="BL88" s="891"/>
    </row>
    <row r="89" spans="1:64" s="898" customFormat="1" ht="17.25" customHeight="1">
      <c r="A89" s="900"/>
      <c r="B89" s="913" t="s">
        <v>1860</v>
      </c>
      <c r="C89" s="1436" t="s">
        <v>1863</v>
      </c>
      <c r="D89" s="1436"/>
      <c r="E89" s="1436"/>
      <c r="F89" s="1436"/>
      <c r="G89" s="1436"/>
      <c r="H89" s="967"/>
      <c r="J89" s="891"/>
      <c r="K89" s="891"/>
      <c r="L89" s="891"/>
      <c r="M89" s="891"/>
      <c r="N89" s="891"/>
      <c r="O89" s="891"/>
      <c r="P89" s="891"/>
      <c r="Q89" s="891"/>
      <c r="R89" s="891"/>
      <c r="S89" s="891"/>
      <c r="T89" s="891"/>
      <c r="U89" s="891"/>
      <c r="V89" s="891"/>
      <c r="W89" s="891"/>
      <c r="X89" s="891"/>
      <c r="Y89" s="891"/>
      <c r="Z89" s="891"/>
      <c r="AA89" s="891"/>
      <c r="AB89" s="891"/>
      <c r="AC89" s="891"/>
      <c r="AD89" s="891"/>
      <c r="AE89" s="891"/>
      <c r="AF89" s="891"/>
      <c r="AG89" s="891"/>
      <c r="AH89" s="891"/>
      <c r="AI89" s="891"/>
      <c r="AJ89" s="891"/>
      <c r="AK89" s="891"/>
      <c r="AL89" s="891"/>
      <c r="AM89" s="891"/>
      <c r="AN89" s="891"/>
      <c r="AO89" s="891"/>
      <c r="AP89" s="891"/>
      <c r="AQ89" s="891"/>
      <c r="AR89" s="891"/>
      <c r="AS89" s="891"/>
      <c r="AT89" s="891"/>
      <c r="AU89" s="891"/>
      <c r="AV89" s="891"/>
      <c r="AW89" s="891"/>
      <c r="AX89" s="891"/>
      <c r="AY89" s="891"/>
      <c r="AZ89" s="891"/>
      <c r="BA89" s="891"/>
      <c r="BB89" s="891"/>
      <c r="BC89" s="891"/>
      <c r="BD89" s="891"/>
      <c r="BE89" s="891"/>
      <c r="BF89" s="891"/>
      <c r="BG89" s="891"/>
      <c r="BH89" s="891"/>
      <c r="BI89" s="891"/>
      <c r="BJ89" s="891"/>
      <c r="BK89" s="891"/>
      <c r="BL89" s="891"/>
    </row>
    <row r="90" spans="1:64" s="898" customFormat="1">
      <c r="A90" s="900"/>
      <c r="B90" s="913" t="s">
        <v>1860</v>
      </c>
      <c r="C90" s="1436" t="s">
        <v>1913</v>
      </c>
      <c r="D90" s="1436"/>
      <c r="E90" s="1436"/>
      <c r="F90" s="1436"/>
      <c r="G90" s="1436"/>
      <c r="H90" s="967"/>
      <c r="J90" s="891"/>
      <c r="K90" s="891"/>
      <c r="L90" s="891"/>
      <c r="M90" s="891"/>
      <c r="N90" s="891"/>
      <c r="O90" s="891"/>
      <c r="P90" s="891"/>
      <c r="Q90" s="891"/>
      <c r="R90" s="891"/>
      <c r="S90" s="891"/>
      <c r="T90" s="891"/>
      <c r="U90" s="891"/>
      <c r="V90" s="891"/>
      <c r="W90" s="891"/>
      <c r="X90" s="891"/>
      <c r="Y90" s="891"/>
      <c r="Z90" s="891"/>
      <c r="AA90" s="891"/>
      <c r="AB90" s="891"/>
      <c r="AC90" s="891"/>
      <c r="AD90" s="891"/>
      <c r="AE90" s="891"/>
      <c r="AF90" s="891"/>
      <c r="AG90" s="891"/>
      <c r="AH90" s="891"/>
      <c r="AI90" s="891"/>
      <c r="AJ90" s="891"/>
      <c r="AK90" s="891"/>
      <c r="AL90" s="891"/>
      <c r="AM90" s="891"/>
      <c r="AN90" s="891"/>
      <c r="AO90" s="891"/>
      <c r="AP90" s="891"/>
      <c r="AQ90" s="891"/>
      <c r="AR90" s="891"/>
      <c r="AS90" s="891"/>
      <c r="AT90" s="891"/>
      <c r="AU90" s="891"/>
      <c r="AV90" s="891"/>
      <c r="AW90" s="891"/>
      <c r="AX90" s="891"/>
      <c r="AY90" s="891"/>
      <c r="AZ90" s="891"/>
      <c r="BA90" s="891"/>
      <c r="BB90" s="891"/>
      <c r="BC90" s="891"/>
      <c r="BD90" s="891"/>
      <c r="BE90" s="891"/>
      <c r="BF90" s="891"/>
      <c r="BG90" s="891"/>
      <c r="BH90" s="891"/>
      <c r="BI90" s="891"/>
      <c r="BJ90" s="891"/>
      <c r="BK90" s="891"/>
      <c r="BL90" s="891"/>
    </row>
    <row r="91" spans="1:64" s="898" customFormat="1">
      <c r="A91" s="900"/>
      <c r="B91" s="913"/>
      <c r="C91" s="1435"/>
      <c r="D91" s="1435"/>
      <c r="E91" s="1435"/>
      <c r="F91" s="1435"/>
      <c r="G91" s="1435"/>
      <c r="H91" s="967"/>
      <c r="J91" s="891"/>
      <c r="K91" s="891"/>
      <c r="L91" s="891"/>
      <c r="M91" s="891"/>
      <c r="N91" s="891"/>
      <c r="O91" s="891"/>
      <c r="P91" s="891"/>
      <c r="Q91" s="891"/>
      <c r="R91" s="891"/>
      <c r="S91" s="891"/>
      <c r="T91" s="891"/>
      <c r="U91" s="891"/>
      <c r="V91" s="891"/>
      <c r="W91" s="891"/>
      <c r="X91" s="891"/>
      <c r="Y91" s="891"/>
      <c r="Z91" s="891"/>
      <c r="AA91" s="891"/>
      <c r="AB91" s="891"/>
      <c r="AC91" s="891"/>
      <c r="AD91" s="891"/>
      <c r="AE91" s="891"/>
      <c r="AF91" s="891"/>
      <c r="AG91" s="891"/>
      <c r="AH91" s="891"/>
      <c r="AI91" s="891"/>
      <c r="AJ91" s="891"/>
      <c r="AK91" s="891"/>
      <c r="AL91" s="891"/>
      <c r="AM91" s="891"/>
      <c r="AN91" s="891"/>
      <c r="AO91" s="891"/>
      <c r="AP91" s="891"/>
      <c r="AQ91" s="891"/>
      <c r="AR91" s="891"/>
      <c r="AS91" s="891"/>
      <c r="AT91" s="891"/>
      <c r="AU91" s="891"/>
      <c r="AV91" s="891"/>
      <c r="AW91" s="891"/>
      <c r="AX91" s="891"/>
      <c r="AY91" s="891"/>
      <c r="AZ91" s="891"/>
      <c r="BA91" s="891"/>
      <c r="BB91" s="891"/>
      <c r="BC91" s="891"/>
      <c r="BD91" s="891"/>
      <c r="BE91" s="891"/>
      <c r="BF91" s="891"/>
      <c r="BG91" s="891"/>
      <c r="BH91" s="891"/>
      <c r="BI91" s="891"/>
      <c r="BJ91" s="891"/>
      <c r="BK91" s="891"/>
      <c r="BL91" s="891"/>
    </row>
    <row r="92" spans="1:64" s="898" customFormat="1">
      <c r="A92" s="917" t="str">
        <f>IF((ISNUMBER(B92)),$A$1,"")</f>
        <v/>
      </c>
      <c r="B92" s="917" t="s">
        <v>909</v>
      </c>
      <c r="C92" s="918" t="s">
        <v>1003</v>
      </c>
      <c r="D92" s="919"/>
      <c r="E92" s="919"/>
      <c r="F92" s="919"/>
      <c r="G92" s="920" t="str">
        <f>IF(ISTEXT(F92),E92*F92,"")</f>
        <v/>
      </c>
      <c r="H92" s="921"/>
      <c r="J92" s="891"/>
      <c r="K92" s="891"/>
      <c r="L92" s="891"/>
      <c r="M92" s="891"/>
      <c r="N92" s="891"/>
      <c r="O92" s="891"/>
      <c r="P92" s="891"/>
      <c r="Q92" s="891"/>
      <c r="R92" s="891"/>
      <c r="S92" s="891"/>
      <c r="T92" s="891"/>
      <c r="U92" s="891"/>
      <c r="V92" s="891"/>
      <c r="W92" s="891"/>
      <c r="X92" s="891"/>
      <c r="Y92" s="891"/>
      <c r="Z92" s="891"/>
      <c r="AA92" s="891"/>
      <c r="AB92" s="891"/>
      <c r="AC92" s="891"/>
      <c r="AD92" s="891"/>
      <c r="AE92" s="891"/>
      <c r="AF92" s="891"/>
      <c r="AG92" s="891"/>
      <c r="AH92" s="891"/>
      <c r="AI92" s="891"/>
      <c r="AJ92" s="891"/>
      <c r="AK92" s="891"/>
      <c r="AL92" s="891"/>
      <c r="AM92" s="891"/>
      <c r="AN92" s="891"/>
      <c r="AO92" s="891"/>
      <c r="AP92" s="891"/>
      <c r="AQ92" s="891"/>
      <c r="AR92" s="891"/>
      <c r="AS92" s="891"/>
      <c r="AT92" s="891"/>
      <c r="AU92" s="891"/>
      <c r="AV92" s="891"/>
      <c r="AW92" s="891"/>
      <c r="AX92" s="891"/>
      <c r="AY92" s="891"/>
      <c r="AZ92" s="891"/>
      <c r="BA92" s="891"/>
      <c r="BB92" s="891"/>
      <c r="BC92" s="891"/>
      <c r="BD92" s="891"/>
      <c r="BE92" s="891"/>
      <c r="BF92" s="891"/>
      <c r="BG92" s="891"/>
      <c r="BH92" s="891"/>
      <c r="BI92" s="891"/>
      <c r="BJ92" s="891"/>
      <c r="BK92" s="891"/>
      <c r="BL92" s="891"/>
    </row>
    <row r="93" spans="1:64" s="898" customFormat="1" ht="12.5">
      <c r="A93" s="922"/>
      <c r="B93" s="923"/>
      <c r="C93" s="924"/>
      <c r="D93" s="925"/>
      <c r="E93" s="922"/>
      <c r="F93" s="922"/>
      <c r="G93" s="926"/>
      <c r="H93" s="927"/>
      <c r="I93" s="903"/>
      <c r="J93" s="891"/>
      <c r="K93" s="891"/>
      <c r="L93" s="891"/>
      <c r="M93" s="891"/>
      <c r="N93" s="891"/>
      <c r="O93" s="891"/>
      <c r="P93" s="891"/>
      <c r="Q93" s="891"/>
      <c r="R93" s="891"/>
      <c r="S93" s="891"/>
      <c r="T93" s="891"/>
      <c r="U93" s="891"/>
      <c r="V93" s="891"/>
      <c r="W93" s="891"/>
      <c r="X93" s="891"/>
      <c r="Y93" s="891"/>
      <c r="Z93" s="891"/>
      <c r="AA93" s="891"/>
      <c r="AB93" s="891"/>
      <c r="AC93" s="891"/>
      <c r="AD93" s="891"/>
      <c r="AE93" s="891"/>
      <c r="AF93" s="891"/>
      <c r="AG93" s="891"/>
      <c r="AH93" s="891"/>
      <c r="AI93" s="891"/>
      <c r="AJ93" s="891"/>
      <c r="AK93" s="891"/>
      <c r="AL93" s="891"/>
      <c r="AM93" s="891"/>
      <c r="AN93" s="891"/>
      <c r="AO93" s="891"/>
      <c r="AP93" s="891"/>
      <c r="AQ93" s="891"/>
      <c r="AR93" s="891"/>
      <c r="AS93" s="891"/>
      <c r="AT93" s="891"/>
      <c r="AU93" s="891"/>
      <c r="AV93" s="891"/>
      <c r="AW93" s="891"/>
      <c r="AX93" s="891"/>
      <c r="AY93" s="891"/>
      <c r="AZ93" s="891"/>
      <c r="BA93" s="891"/>
      <c r="BB93" s="891"/>
      <c r="BC93" s="891"/>
      <c r="BD93" s="891"/>
      <c r="BE93" s="891"/>
      <c r="BF93" s="891"/>
      <c r="BG93" s="891"/>
      <c r="BH93" s="891"/>
      <c r="BI93" s="891"/>
      <c r="BJ93" s="891"/>
      <c r="BK93" s="891"/>
      <c r="BL93" s="891"/>
    </row>
    <row r="94" spans="1:64" s="898" customFormat="1">
      <c r="A94" s="900" t="str">
        <f>IF((ISNUMBER(B94)),$A$73,"")</f>
        <v>B.</v>
      </c>
      <c r="B94" s="901">
        <v>1</v>
      </c>
      <c r="C94" s="916" t="s">
        <v>1914</v>
      </c>
      <c r="D94" s="974"/>
      <c r="E94" s="974"/>
      <c r="F94" s="974"/>
      <c r="G94" s="930"/>
      <c r="H94" s="921"/>
      <c r="J94" s="891"/>
      <c r="K94" s="891"/>
      <c r="L94" s="891"/>
      <c r="M94" s="891"/>
      <c r="N94" s="891"/>
      <c r="O94" s="891"/>
      <c r="P94" s="891"/>
      <c r="Q94" s="891"/>
      <c r="R94" s="891"/>
      <c r="S94" s="891"/>
      <c r="T94" s="891"/>
      <c r="U94" s="891"/>
      <c r="V94" s="891"/>
      <c r="W94" s="891"/>
      <c r="X94" s="891"/>
      <c r="Y94" s="891"/>
      <c r="Z94" s="891"/>
      <c r="AA94" s="891"/>
      <c r="AB94" s="891"/>
      <c r="AC94" s="891"/>
      <c r="AD94" s="891"/>
      <c r="AE94" s="891"/>
      <c r="AF94" s="891"/>
      <c r="AG94" s="891"/>
      <c r="AH94" s="891"/>
      <c r="AI94" s="891"/>
      <c r="AJ94" s="891"/>
      <c r="AK94" s="891"/>
      <c r="AL94" s="891"/>
      <c r="AM94" s="891"/>
      <c r="AN94" s="891"/>
      <c r="AO94" s="891"/>
      <c r="AP94" s="891"/>
      <c r="AQ94" s="891"/>
      <c r="AR94" s="891"/>
      <c r="AS94" s="891"/>
      <c r="AT94" s="891"/>
      <c r="AU94" s="891"/>
      <c r="AV94" s="891"/>
      <c r="AW94" s="891"/>
      <c r="AX94" s="891"/>
      <c r="AY94" s="891"/>
      <c r="AZ94" s="891"/>
      <c r="BA94" s="891"/>
      <c r="BB94" s="891"/>
      <c r="BC94" s="891"/>
      <c r="BD94" s="891"/>
      <c r="BE94" s="891"/>
      <c r="BF94" s="891"/>
      <c r="BG94" s="891"/>
      <c r="BH94" s="891"/>
      <c r="BI94" s="891"/>
      <c r="BJ94" s="891"/>
      <c r="BK94" s="891"/>
      <c r="BL94" s="891"/>
    </row>
    <row r="95" spans="1:64" s="898" customFormat="1" ht="252" customHeight="1">
      <c r="A95" s="922"/>
      <c r="B95" s="923"/>
      <c r="C95" s="913" t="s">
        <v>1915</v>
      </c>
      <c r="D95" s="942" t="s">
        <v>1469</v>
      </c>
      <c r="E95" s="942">
        <v>1</v>
      </c>
      <c r="F95" s="942"/>
      <c r="G95" s="935">
        <f>ROUND(E95*F95,2)</f>
        <v>0</v>
      </c>
      <c r="H95" s="921"/>
      <c r="J95" s="891"/>
      <c r="K95" s="891"/>
      <c r="L95" s="891"/>
      <c r="M95" s="891"/>
      <c r="N95" s="891"/>
      <c r="O95" s="891"/>
      <c r="P95" s="891"/>
      <c r="Q95" s="891"/>
      <c r="R95" s="891"/>
      <c r="S95" s="891"/>
      <c r="T95" s="891"/>
      <c r="U95" s="891"/>
      <c r="V95" s="891"/>
      <c r="W95" s="891"/>
      <c r="X95" s="891"/>
      <c r="Y95" s="891"/>
      <c r="Z95" s="891"/>
      <c r="AA95" s="891"/>
      <c r="AB95" s="891"/>
      <c r="AC95" s="891"/>
      <c r="AD95" s="891"/>
      <c r="AE95" s="891"/>
      <c r="AF95" s="891"/>
      <c r="AG95" s="891"/>
      <c r="AH95" s="891"/>
      <c r="AI95" s="891"/>
      <c r="AJ95" s="891"/>
      <c r="AK95" s="891"/>
      <c r="AL95" s="891"/>
      <c r="AM95" s="891"/>
      <c r="AN95" s="891"/>
      <c r="AO95" s="891"/>
      <c r="AP95" s="891"/>
      <c r="AQ95" s="891"/>
      <c r="AR95" s="891"/>
      <c r="AS95" s="891"/>
      <c r="AT95" s="891"/>
      <c r="AU95" s="891"/>
      <c r="AV95" s="891"/>
      <c r="AW95" s="891"/>
      <c r="AX95" s="891"/>
      <c r="AY95" s="891"/>
      <c r="AZ95" s="891"/>
      <c r="BA95" s="891"/>
      <c r="BB95" s="891"/>
      <c r="BC95" s="891"/>
      <c r="BD95" s="891"/>
      <c r="BE95" s="891"/>
      <c r="BF95" s="891"/>
      <c r="BG95" s="891"/>
      <c r="BH95" s="891"/>
      <c r="BI95" s="891"/>
      <c r="BJ95" s="891"/>
      <c r="BK95" s="891"/>
      <c r="BL95" s="891"/>
    </row>
    <row r="96" spans="1:64" s="898" customFormat="1">
      <c r="A96" s="922"/>
      <c r="B96" s="923"/>
      <c r="C96" s="975"/>
      <c r="D96" s="976"/>
      <c r="E96" s="977"/>
      <c r="F96" s="978"/>
      <c r="G96" s="936"/>
      <c r="H96" s="921"/>
      <c r="J96" s="891"/>
      <c r="K96" s="891"/>
      <c r="L96" s="891"/>
      <c r="M96" s="891"/>
      <c r="N96" s="891"/>
      <c r="O96" s="891"/>
      <c r="P96" s="891"/>
      <c r="Q96" s="891"/>
      <c r="R96" s="891"/>
      <c r="S96" s="891"/>
      <c r="T96" s="891"/>
      <c r="U96" s="891"/>
      <c r="V96" s="891"/>
      <c r="W96" s="891"/>
      <c r="X96" s="891"/>
      <c r="Y96" s="891"/>
      <c r="Z96" s="891"/>
      <c r="AA96" s="891"/>
      <c r="AB96" s="891"/>
      <c r="AC96" s="891"/>
      <c r="AD96" s="891"/>
      <c r="AE96" s="891"/>
      <c r="AF96" s="891"/>
      <c r="AG96" s="891"/>
      <c r="AH96" s="891"/>
      <c r="AI96" s="891"/>
      <c r="AJ96" s="891"/>
      <c r="AK96" s="891"/>
      <c r="AL96" s="891"/>
      <c r="AM96" s="891"/>
      <c r="AN96" s="891"/>
      <c r="AO96" s="891"/>
      <c r="AP96" s="891"/>
      <c r="AQ96" s="891"/>
      <c r="AR96" s="891"/>
      <c r="AS96" s="891"/>
      <c r="AT96" s="891"/>
      <c r="AU96" s="891"/>
      <c r="AV96" s="891"/>
      <c r="AW96" s="891"/>
      <c r="AX96" s="891"/>
      <c r="AY96" s="891"/>
      <c r="AZ96" s="891"/>
      <c r="BA96" s="891"/>
      <c r="BB96" s="891"/>
      <c r="BC96" s="891"/>
      <c r="BD96" s="891"/>
      <c r="BE96" s="891"/>
      <c r="BF96" s="891"/>
      <c r="BG96" s="891"/>
      <c r="BH96" s="891"/>
      <c r="BI96" s="891"/>
      <c r="BJ96" s="891"/>
      <c r="BK96" s="891"/>
      <c r="BL96" s="891"/>
    </row>
    <row r="97" spans="1:64" s="898" customFormat="1">
      <c r="A97" s="900" t="str">
        <f>IF((ISNUMBER(B97)),$A$73,"")</f>
        <v>B.</v>
      </c>
      <c r="B97" s="901">
        <f>IF(AND(ISTEXT(C97),ISBLANK(D97)),COUNT($B$94:B96)+1,"")</f>
        <v>2</v>
      </c>
      <c r="C97" s="916" t="s">
        <v>1868</v>
      </c>
      <c r="D97" s="974"/>
      <c r="E97" s="974"/>
      <c r="F97" s="974"/>
      <c r="G97" s="936"/>
      <c r="H97" s="921"/>
      <c r="J97" s="891"/>
      <c r="K97" s="891"/>
      <c r="L97" s="891"/>
      <c r="M97" s="891"/>
      <c r="N97" s="891"/>
      <c r="O97" s="891"/>
      <c r="P97" s="891"/>
      <c r="Q97" s="891"/>
      <c r="R97" s="891"/>
      <c r="S97" s="891"/>
      <c r="T97" s="891"/>
      <c r="U97" s="891"/>
      <c r="V97" s="891"/>
      <c r="W97" s="891"/>
      <c r="X97" s="891"/>
      <c r="Y97" s="891"/>
      <c r="Z97" s="891"/>
      <c r="AA97" s="891"/>
      <c r="AB97" s="891"/>
      <c r="AC97" s="891"/>
      <c r="AD97" s="891"/>
      <c r="AE97" s="891"/>
      <c r="AF97" s="891"/>
      <c r="AG97" s="891"/>
      <c r="AH97" s="891"/>
      <c r="AI97" s="891"/>
      <c r="AJ97" s="891"/>
      <c r="AK97" s="891"/>
      <c r="AL97" s="891"/>
      <c r="AM97" s="891"/>
      <c r="AN97" s="891"/>
      <c r="AO97" s="891"/>
      <c r="AP97" s="891"/>
      <c r="AQ97" s="891"/>
      <c r="AR97" s="891"/>
      <c r="AS97" s="891"/>
      <c r="AT97" s="891"/>
      <c r="AU97" s="891"/>
      <c r="AV97" s="891"/>
      <c r="AW97" s="891"/>
      <c r="AX97" s="891"/>
      <c r="AY97" s="891"/>
      <c r="AZ97" s="891"/>
      <c r="BA97" s="891"/>
      <c r="BB97" s="891"/>
      <c r="BC97" s="891"/>
      <c r="BD97" s="891"/>
      <c r="BE97" s="891"/>
      <c r="BF97" s="891"/>
      <c r="BG97" s="891"/>
      <c r="BH97" s="891"/>
      <c r="BI97" s="891"/>
      <c r="BJ97" s="891"/>
      <c r="BK97" s="891"/>
      <c r="BL97" s="891"/>
    </row>
    <row r="98" spans="1:64" s="898" customFormat="1" ht="34.5">
      <c r="A98" s="922"/>
      <c r="B98" s="923"/>
      <c r="C98" s="913" t="s">
        <v>1916</v>
      </c>
      <c r="D98" s="942" t="s">
        <v>1469</v>
      </c>
      <c r="E98" s="942">
        <v>1</v>
      </c>
      <c r="F98" s="942"/>
      <c r="G98" s="935">
        <f>ROUND(E98*F98,2)</f>
        <v>0</v>
      </c>
      <c r="H98" s="921"/>
      <c r="J98" s="891"/>
      <c r="K98" s="891"/>
      <c r="L98" s="891"/>
      <c r="M98" s="891"/>
      <c r="N98" s="891"/>
      <c r="O98" s="891"/>
      <c r="P98" s="891"/>
      <c r="Q98" s="891"/>
      <c r="R98" s="891"/>
      <c r="S98" s="891"/>
      <c r="T98" s="891"/>
      <c r="U98" s="891"/>
      <c r="V98" s="891"/>
      <c r="W98" s="891"/>
      <c r="X98" s="891"/>
      <c r="Y98" s="891"/>
      <c r="Z98" s="891"/>
      <c r="AA98" s="891"/>
      <c r="AB98" s="891"/>
      <c r="AC98" s="891"/>
      <c r="AD98" s="891"/>
      <c r="AE98" s="891"/>
      <c r="AF98" s="891"/>
      <c r="AG98" s="891"/>
      <c r="AH98" s="891"/>
      <c r="AI98" s="891"/>
      <c r="AJ98" s="891"/>
      <c r="AK98" s="891"/>
      <c r="AL98" s="891"/>
      <c r="AM98" s="891"/>
      <c r="AN98" s="891"/>
      <c r="AO98" s="891"/>
      <c r="AP98" s="891"/>
      <c r="AQ98" s="891"/>
      <c r="AR98" s="891"/>
      <c r="AS98" s="891"/>
      <c r="AT98" s="891"/>
      <c r="AU98" s="891"/>
      <c r="AV98" s="891"/>
      <c r="AW98" s="891"/>
      <c r="AX98" s="891"/>
      <c r="AY98" s="891"/>
      <c r="AZ98" s="891"/>
      <c r="BA98" s="891"/>
      <c r="BB98" s="891"/>
      <c r="BC98" s="891"/>
      <c r="BD98" s="891"/>
      <c r="BE98" s="891"/>
      <c r="BF98" s="891"/>
      <c r="BG98" s="891"/>
      <c r="BH98" s="891"/>
      <c r="BI98" s="891"/>
      <c r="BJ98" s="891"/>
      <c r="BK98" s="891"/>
      <c r="BL98" s="891"/>
    </row>
    <row r="99" spans="1:64" s="898" customFormat="1">
      <c r="A99" s="900"/>
      <c r="B99" s="901"/>
      <c r="C99" s="979"/>
      <c r="D99" s="900"/>
      <c r="E99" s="900"/>
      <c r="F99" s="900"/>
      <c r="G99" s="936"/>
      <c r="H99" s="967"/>
      <c r="J99" s="891"/>
      <c r="K99" s="891"/>
      <c r="L99" s="891"/>
      <c r="M99" s="891"/>
      <c r="N99" s="891"/>
      <c r="O99" s="891"/>
      <c r="P99" s="891"/>
      <c r="Q99" s="891"/>
      <c r="R99" s="891"/>
      <c r="S99" s="891"/>
      <c r="T99" s="891"/>
      <c r="U99" s="891"/>
      <c r="V99" s="891"/>
      <c r="W99" s="891"/>
      <c r="X99" s="891"/>
      <c r="Y99" s="891"/>
      <c r="Z99" s="891"/>
      <c r="AA99" s="891"/>
      <c r="AB99" s="891"/>
      <c r="AC99" s="891"/>
      <c r="AD99" s="891"/>
      <c r="AE99" s="891"/>
      <c r="AF99" s="891"/>
      <c r="AG99" s="891"/>
      <c r="AH99" s="891"/>
      <c r="AI99" s="891"/>
      <c r="AJ99" s="891"/>
      <c r="AK99" s="891"/>
      <c r="AL99" s="891"/>
      <c r="AM99" s="891"/>
      <c r="AN99" s="891"/>
      <c r="AO99" s="891"/>
      <c r="AP99" s="891"/>
      <c r="AQ99" s="891"/>
      <c r="AR99" s="891"/>
      <c r="AS99" s="891"/>
      <c r="AT99" s="891"/>
      <c r="AU99" s="891"/>
      <c r="AV99" s="891"/>
      <c r="AW99" s="891"/>
      <c r="AX99" s="891"/>
      <c r="AY99" s="891"/>
      <c r="AZ99" s="891"/>
      <c r="BA99" s="891"/>
      <c r="BB99" s="891"/>
      <c r="BC99" s="891"/>
      <c r="BD99" s="891"/>
      <c r="BE99" s="891"/>
      <c r="BF99" s="891"/>
      <c r="BG99" s="891"/>
      <c r="BH99" s="891"/>
      <c r="BI99" s="891"/>
      <c r="BJ99" s="891"/>
      <c r="BK99" s="891"/>
      <c r="BL99" s="891"/>
    </row>
    <row r="100" spans="1:64" s="898" customFormat="1">
      <c r="A100" s="900"/>
      <c r="B100" s="901"/>
      <c r="C100" s="979"/>
      <c r="D100" s="900"/>
      <c r="E100" s="900"/>
      <c r="F100" s="900"/>
      <c r="G100" s="936"/>
      <c r="H100" s="967"/>
      <c r="J100" s="891"/>
      <c r="K100" s="891"/>
      <c r="L100" s="891"/>
      <c r="M100" s="891"/>
      <c r="N100" s="891"/>
      <c r="O100" s="891"/>
      <c r="P100" s="891"/>
      <c r="Q100" s="891"/>
      <c r="R100" s="891"/>
      <c r="S100" s="891"/>
      <c r="T100" s="891"/>
      <c r="U100" s="891"/>
      <c r="V100" s="891"/>
      <c r="W100" s="891"/>
      <c r="X100" s="891"/>
      <c r="Y100" s="891"/>
      <c r="Z100" s="891"/>
      <c r="AA100" s="891"/>
      <c r="AB100" s="891"/>
      <c r="AC100" s="891"/>
      <c r="AD100" s="891"/>
      <c r="AE100" s="891"/>
      <c r="AF100" s="891"/>
      <c r="AG100" s="891"/>
      <c r="AH100" s="891"/>
      <c r="AI100" s="891"/>
      <c r="AJ100" s="891"/>
      <c r="AK100" s="891"/>
      <c r="AL100" s="891"/>
      <c r="AM100" s="891"/>
      <c r="AN100" s="891"/>
      <c r="AO100" s="891"/>
      <c r="AP100" s="891"/>
      <c r="AQ100" s="891"/>
      <c r="AR100" s="891"/>
      <c r="AS100" s="891"/>
      <c r="AT100" s="891"/>
      <c r="AU100" s="891"/>
      <c r="AV100" s="891"/>
      <c r="AW100" s="891"/>
      <c r="AX100" s="891"/>
      <c r="AY100" s="891"/>
      <c r="AZ100" s="891"/>
      <c r="BA100" s="891"/>
      <c r="BB100" s="891"/>
      <c r="BC100" s="891"/>
      <c r="BD100" s="891"/>
      <c r="BE100" s="891"/>
      <c r="BF100" s="891"/>
      <c r="BG100" s="891"/>
      <c r="BH100" s="891"/>
      <c r="BI100" s="891"/>
      <c r="BJ100" s="891"/>
      <c r="BK100" s="891"/>
      <c r="BL100" s="891"/>
    </row>
    <row r="101" spans="1:64" s="898" customFormat="1">
      <c r="A101" s="900"/>
      <c r="B101" s="941" t="s">
        <v>1870</v>
      </c>
      <c r="C101" s="916" t="s">
        <v>928</v>
      </c>
      <c r="D101" s="942"/>
      <c r="E101" s="942"/>
      <c r="F101" s="943"/>
      <c r="G101" s="936"/>
      <c r="H101" s="967"/>
      <c r="J101" s="891"/>
      <c r="K101" s="891"/>
      <c r="L101" s="891"/>
      <c r="M101" s="891"/>
      <c r="N101" s="891"/>
      <c r="O101" s="891"/>
      <c r="P101" s="891"/>
      <c r="Q101" s="891"/>
      <c r="R101" s="891"/>
      <c r="S101" s="891"/>
      <c r="T101" s="891"/>
      <c r="U101" s="891"/>
      <c r="V101" s="891"/>
      <c r="W101" s="891"/>
      <c r="X101" s="891"/>
      <c r="Y101" s="891"/>
      <c r="Z101" s="891"/>
      <c r="AA101" s="891"/>
      <c r="AB101" s="891"/>
      <c r="AC101" s="891"/>
      <c r="AD101" s="891"/>
      <c r="AE101" s="891"/>
      <c r="AF101" s="891"/>
      <c r="AG101" s="891"/>
      <c r="AH101" s="891"/>
      <c r="AI101" s="891"/>
      <c r="AJ101" s="891"/>
      <c r="AK101" s="891"/>
      <c r="AL101" s="891"/>
      <c r="AM101" s="891"/>
      <c r="AN101" s="891"/>
      <c r="AO101" s="891"/>
      <c r="AP101" s="891"/>
      <c r="AQ101" s="891"/>
      <c r="AR101" s="891"/>
      <c r="AS101" s="891"/>
      <c r="AT101" s="891"/>
      <c r="AU101" s="891"/>
      <c r="AV101" s="891"/>
      <c r="AW101" s="891"/>
      <c r="AX101" s="891"/>
      <c r="AY101" s="891"/>
      <c r="AZ101" s="891"/>
      <c r="BA101" s="891"/>
      <c r="BB101" s="891"/>
      <c r="BC101" s="891"/>
      <c r="BD101" s="891"/>
      <c r="BE101" s="891"/>
      <c r="BF101" s="891"/>
      <c r="BG101" s="891"/>
      <c r="BH101" s="891"/>
      <c r="BI101" s="891"/>
      <c r="BJ101" s="891"/>
      <c r="BK101" s="891"/>
      <c r="BL101" s="891"/>
    </row>
    <row r="102" spans="1:64" s="898" customFormat="1">
      <c r="A102" s="900"/>
      <c r="B102" s="901"/>
      <c r="C102" s="913"/>
      <c r="D102" s="942"/>
      <c r="E102" s="942"/>
      <c r="F102" s="942"/>
      <c r="G102" s="936"/>
      <c r="H102" s="967"/>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891"/>
      <c r="AL102" s="891"/>
      <c r="AM102" s="891"/>
      <c r="AN102" s="891"/>
      <c r="AO102" s="891"/>
      <c r="AP102" s="891"/>
      <c r="AQ102" s="891"/>
      <c r="AR102" s="891"/>
      <c r="AS102" s="891"/>
      <c r="AT102" s="891"/>
      <c r="AU102" s="891"/>
      <c r="AV102" s="891"/>
      <c r="AW102" s="891"/>
      <c r="AX102" s="891"/>
      <c r="AY102" s="891"/>
      <c r="AZ102" s="891"/>
      <c r="BA102" s="891"/>
      <c r="BB102" s="891"/>
      <c r="BC102" s="891"/>
      <c r="BD102" s="891"/>
      <c r="BE102" s="891"/>
      <c r="BF102" s="891"/>
      <c r="BG102" s="891"/>
      <c r="BH102" s="891"/>
      <c r="BI102" s="891"/>
      <c r="BJ102" s="891"/>
      <c r="BK102" s="891"/>
      <c r="BL102" s="891"/>
    </row>
    <row r="103" spans="1:64" s="898" customFormat="1">
      <c r="A103" s="900" t="str">
        <f>IF((ISNUMBER(B103)),$A$73,"")</f>
        <v>B.</v>
      </c>
      <c r="B103" s="901">
        <f>IF(AND(ISTEXT(C103),ISBLANK(D103)),COUNT($B$94:B102)+1,"")</f>
        <v>3</v>
      </c>
      <c r="C103" s="916" t="s">
        <v>1917</v>
      </c>
      <c r="D103" s="980"/>
      <c r="E103" s="980"/>
      <c r="F103" s="980"/>
      <c r="G103" s="936"/>
      <c r="H103" s="967"/>
      <c r="J103" s="891"/>
      <c r="K103" s="891"/>
      <c r="L103" s="891"/>
      <c r="M103" s="891"/>
      <c r="N103" s="891"/>
      <c r="O103" s="891"/>
      <c r="P103" s="891"/>
      <c r="Q103" s="891"/>
      <c r="R103" s="891"/>
      <c r="S103" s="891"/>
      <c r="T103" s="891"/>
      <c r="U103" s="891"/>
      <c r="V103" s="891"/>
      <c r="W103" s="891"/>
      <c r="X103" s="891"/>
      <c r="Y103" s="891"/>
      <c r="Z103" s="891"/>
      <c r="AA103" s="891"/>
      <c r="AB103" s="891"/>
      <c r="AC103" s="891"/>
      <c r="AD103" s="891"/>
      <c r="AE103" s="891"/>
      <c r="AF103" s="891"/>
      <c r="AG103" s="891"/>
      <c r="AH103" s="891"/>
      <c r="AI103" s="891"/>
      <c r="AJ103" s="891"/>
      <c r="AK103" s="891"/>
      <c r="AL103" s="891"/>
      <c r="AM103" s="891"/>
      <c r="AN103" s="891"/>
      <c r="AO103" s="891"/>
      <c r="AP103" s="891"/>
      <c r="AQ103" s="891"/>
      <c r="AR103" s="891"/>
      <c r="AS103" s="891"/>
      <c r="AT103" s="891"/>
      <c r="AU103" s="891"/>
      <c r="AV103" s="891"/>
      <c r="AW103" s="891"/>
      <c r="AX103" s="891"/>
      <c r="AY103" s="891"/>
      <c r="AZ103" s="891"/>
      <c r="BA103" s="891"/>
      <c r="BB103" s="891"/>
      <c r="BC103" s="891"/>
      <c r="BD103" s="891"/>
      <c r="BE103" s="891"/>
      <c r="BF103" s="891"/>
      <c r="BG103" s="891"/>
      <c r="BH103" s="891"/>
      <c r="BI103" s="891"/>
      <c r="BJ103" s="891"/>
      <c r="BK103" s="891"/>
      <c r="BL103" s="891"/>
    </row>
    <row r="104" spans="1:64" s="898" customFormat="1" ht="140">
      <c r="A104" s="900" t="str">
        <f>IF((ISNUMBER(B104)),$A$1,"")</f>
        <v/>
      </c>
      <c r="B104" s="901" t="str">
        <f>IF(AND(ISTEXT(C104),ISBLANK(D104)),COUNT($B$5:B103)+1,"")</f>
        <v/>
      </c>
      <c r="C104" s="913" t="s">
        <v>1918</v>
      </c>
      <c r="D104" s="942" t="s">
        <v>1211</v>
      </c>
      <c r="E104" s="942">
        <v>70</v>
      </c>
      <c r="F104" s="942"/>
      <c r="G104" s="935">
        <f>ROUND(E104*F104,2)</f>
        <v>0</v>
      </c>
      <c r="H104" s="967"/>
      <c r="J104" s="891"/>
      <c r="K104" s="891"/>
      <c r="L104" s="891"/>
      <c r="M104" s="891"/>
      <c r="N104" s="891"/>
      <c r="O104" s="891"/>
      <c r="P104" s="891"/>
      <c r="Q104" s="891"/>
      <c r="R104" s="891"/>
      <c r="S104" s="891"/>
      <c r="T104" s="891"/>
      <c r="U104" s="891"/>
      <c r="V104" s="891"/>
      <c r="W104" s="891"/>
      <c r="X104" s="891"/>
      <c r="Y104" s="891"/>
      <c r="Z104" s="891"/>
      <c r="AA104" s="891"/>
      <c r="AB104" s="891"/>
      <c r="AC104" s="891"/>
      <c r="AD104" s="891"/>
      <c r="AE104" s="891"/>
      <c r="AF104" s="891"/>
      <c r="AG104" s="891"/>
      <c r="AH104" s="891"/>
      <c r="AI104" s="891"/>
      <c r="AJ104" s="891"/>
      <c r="AK104" s="891"/>
      <c r="AL104" s="891"/>
      <c r="AM104" s="891"/>
      <c r="AN104" s="891"/>
      <c r="AO104" s="891"/>
      <c r="AP104" s="891"/>
      <c r="AQ104" s="891"/>
      <c r="AR104" s="891"/>
      <c r="AS104" s="891"/>
      <c r="AT104" s="891"/>
      <c r="AU104" s="891"/>
      <c r="AV104" s="891"/>
      <c r="AW104" s="891"/>
      <c r="AX104" s="891"/>
      <c r="AY104" s="891"/>
      <c r="AZ104" s="891"/>
      <c r="BA104" s="891"/>
      <c r="BB104" s="891"/>
      <c r="BC104" s="891"/>
      <c r="BD104" s="891"/>
      <c r="BE104" s="891"/>
      <c r="BF104" s="891"/>
      <c r="BG104" s="891"/>
      <c r="BH104" s="891"/>
      <c r="BI104" s="891"/>
      <c r="BJ104" s="891"/>
      <c r="BK104" s="891"/>
      <c r="BL104" s="891"/>
    </row>
    <row r="105" spans="1:64" s="898" customFormat="1">
      <c r="A105" s="900"/>
      <c r="B105" s="901"/>
      <c r="C105" s="913"/>
      <c r="D105" s="942"/>
      <c r="E105" s="942"/>
      <c r="F105" s="942"/>
      <c r="G105" s="936"/>
      <c r="H105" s="967"/>
      <c r="J105" s="891"/>
      <c r="K105" s="891"/>
      <c r="L105" s="891"/>
      <c r="M105" s="891"/>
      <c r="N105" s="891"/>
      <c r="O105" s="891"/>
      <c r="P105" s="891"/>
      <c r="Q105" s="891"/>
      <c r="R105" s="891"/>
      <c r="S105" s="891"/>
      <c r="T105" s="891"/>
      <c r="U105" s="891"/>
      <c r="V105" s="891"/>
      <c r="W105" s="891"/>
      <c r="X105" s="891"/>
      <c r="Y105" s="891"/>
      <c r="Z105" s="891"/>
      <c r="AA105" s="891"/>
      <c r="AB105" s="891"/>
      <c r="AC105" s="891"/>
      <c r="AD105" s="891"/>
      <c r="AE105" s="891"/>
      <c r="AF105" s="891"/>
      <c r="AG105" s="891"/>
      <c r="AH105" s="891"/>
      <c r="AI105" s="891"/>
      <c r="AJ105" s="891"/>
      <c r="AK105" s="891"/>
      <c r="AL105" s="891"/>
      <c r="AM105" s="891"/>
      <c r="AN105" s="891"/>
      <c r="AO105" s="891"/>
      <c r="AP105" s="891"/>
      <c r="AQ105" s="891"/>
      <c r="AR105" s="891"/>
      <c r="AS105" s="891"/>
      <c r="AT105" s="891"/>
      <c r="AU105" s="891"/>
      <c r="AV105" s="891"/>
      <c r="AW105" s="891"/>
      <c r="AX105" s="891"/>
      <c r="AY105" s="891"/>
      <c r="AZ105" s="891"/>
      <c r="BA105" s="891"/>
      <c r="BB105" s="891"/>
      <c r="BC105" s="891"/>
      <c r="BD105" s="891"/>
      <c r="BE105" s="891"/>
      <c r="BF105" s="891"/>
      <c r="BG105" s="891"/>
      <c r="BH105" s="891"/>
      <c r="BI105" s="891"/>
      <c r="BJ105" s="891"/>
      <c r="BK105" s="891"/>
      <c r="BL105" s="891"/>
    </row>
    <row r="106" spans="1:64" s="898" customFormat="1" ht="23">
      <c r="A106" s="900" t="str">
        <f>IF((ISNUMBER(B106)),$A$73,"")</f>
        <v>B.</v>
      </c>
      <c r="B106" s="901">
        <f>IF(AND(ISTEXT(C106),ISBLANK(D106)),COUNT($B$94:B105)+1,"")</f>
        <v>4</v>
      </c>
      <c r="C106" s="916" t="s">
        <v>1919</v>
      </c>
      <c r="D106" s="980"/>
      <c r="E106" s="980"/>
      <c r="F106" s="980"/>
      <c r="G106" s="936"/>
      <c r="H106" s="967"/>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891"/>
      <c r="AM106" s="891"/>
      <c r="AN106" s="891"/>
      <c r="AO106" s="891"/>
      <c r="AP106" s="891"/>
      <c r="AQ106" s="891"/>
      <c r="AR106" s="891"/>
      <c r="AS106" s="891"/>
      <c r="AT106" s="891"/>
      <c r="AU106" s="891"/>
      <c r="AV106" s="891"/>
      <c r="AW106" s="891"/>
      <c r="AX106" s="891"/>
      <c r="AY106" s="891"/>
      <c r="AZ106" s="891"/>
      <c r="BA106" s="891"/>
      <c r="BB106" s="891"/>
      <c r="BC106" s="891"/>
      <c r="BD106" s="891"/>
      <c r="BE106" s="891"/>
      <c r="BF106" s="891"/>
      <c r="BG106" s="891"/>
      <c r="BH106" s="891"/>
      <c r="BI106" s="891"/>
      <c r="BJ106" s="891"/>
      <c r="BK106" s="891"/>
      <c r="BL106" s="891"/>
    </row>
    <row r="107" spans="1:64" s="898" customFormat="1" ht="46">
      <c r="A107" s="900" t="str">
        <f>IF((ISNUMBER(B107)),$A$1,"")</f>
        <v/>
      </c>
      <c r="B107" s="901" t="str">
        <f>IF(AND(ISTEXT(C107),ISBLANK(D107)),COUNT($B$5:B106)+1,"")</f>
        <v/>
      </c>
      <c r="C107" s="913" t="s">
        <v>1920</v>
      </c>
      <c r="D107" s="942" t="s">
        <v>1232</v>
      </c>
      <c r="E107" s="942">
        <v>70</v>
      </c>
      <c r="F107" s="942"/>
      <c r="G107" s="935">
        <f>ROUND(E107*F107,2)</f>
        <v>0</v>
      </c>
      <c r="H107" s="967"/>
      <c r="J107" s="891"/>
      <c r="K107" s="891"/>
      <c r="L107" s="891"/>
      <c r="M107" s="891"/>
      <c r="N107" s="891"/>
      <c r="O107" s="891"/>
      <c r="P107" s="891"/>
      <c r="Q107" s="891"/>
      <c r="R107" s="891"/>
      <c r="S107" s="891"/>
      <c r="T107" s="891"/>
      <c r="U107" s="891"/>
      <c r="V107" s="891"/>
      <c r="W107" s="891"/>
      <c r="X107" s="891"/>
      <c r="Y107" s="891"/>
      <c r="Z107" s="891"/>
      <c r="AA107" s="891"/>
      <c r="AB107" s="891"/>
      <c r="AC107" s="891"/>
      <c r="AD107" s="891"/>
      <c r="AE107" s="891"/>
      <c r="AF107" s="891"/>
      <c r="AG107" s="891"/>
      <c r="AH107" s="891"/>
      <c r="AI107" s="891"/>
      <c r="AJ107" s="891"/>
      <c r="AK107" s="891"/>
      <c r="AL107" s="891"/>
      <c r="AM107" s="891"/>
      <c r="AN107" s="891"/>
      <c r="AO107" s="891"/>
      <c r="AP107" s="891"/>
      <c r="AQ107" s="891"/>
      <c r="AR107" s="891"/>
      <c r="AS107" s="891"/>
      <c r="AT107" s="891"/>
      <c r="AU107" s="891"/>
      <c r="AV107" s="891"/>
      <c r="AW107" s="891"/>
      <c r="AX107" s="891"/>
      <c r="AY107" s="891"/>
      <c r="AZ107" s="891"/>
      <c r="BA107" s="891"/>
      <c r="BB107" s="891"/>
      <c r="BC107" s="891"/>
      <c r="BD107" s="891"/>
      <c r="BE107" s="891"/>
      <c r="BF107" s="891"/>
      <c r="BG107" s="891"/>
      <c r="BH107" s="891"/>
      <c r="BI107" s="891"/>
      <c r="BJ107" s="891"/>
      <c r="BK107" s="891"/>
      <c r="BL107" s="891"/>
    </row>
    <row r="108" spans="1:64" s="898" customFormat="1">
      <c r="A108" s="900"/>
      <c r="B108" s="901"/>
      <c r="C108" s="913"/>
      <c r="D108" s="942"/>
      <c r="E108" s="942"/>
      <c r="F108" s="942"/>
      <c r="G108" s="936"/>
      <c r="H108" s="967"/>
      <c r="J108" s="891"/>
      <c r="K108" s="891"/>
      <c r="L108" s="891"/>
      <c r="M108" s="891"/>
      <c r="N108" s="891"/>
      <c r="O108" s="891"/>
      <c r="P108" s="891"/>
      <c r="Q108" s="891"/>
      <c r="R108" s="891"/>
      <c r="S108" s="891"/>
      <c r="T108" s="891"/>
      <c r="U108" s="891"/>
      <c r="V108" s="891"/>
      <c r="W108" s="891"/>
      <c r="X108" s="891"/>
      <c r="Y108" s="891"/>
      <c r="Z108" s="891"/>
      <c r="AA108" s="891"/>
      <c r="AB108" s="891"/>
      <c r="AC108" s="891"/>
      <c r="AD108" s="891"/>
      <c r="AE108" s="891"/>
      <c r="AF108" s="891"/>
      <c r="AG108" s="891"/>
      <c r="AH108" s="891"/>
      <c r="AI108" s="891"/>
      <c r="AJ108" s="891"/>
      <c r="AK108" s="891"/>
      <c r="AL108" s="891"/>
      <c r="AM108" s="891"/>
      <c r="AN108" s="891"/>
      <c r="AO108" s="891"/>
      <c r="AP108" s="891"/>
      <c r="AQ108" s="891"/>
      <c r="AR108" s="891"/>
      <c r="AS108" s="891"/>
      <c r="AT108" s="891"/>
      <c r="AU108" s="891"/>
      <c r="AV108" s="891"/>
      <c r="AW108" s="891"/>
      <c r="AX108" s="891"/>
      <c r="AY108" s="891"/>
      <c r="AZ108" s="891"/>
      <c r="BA108" s="891"/>
      <c r="BB108" s="891"/>
      <c r="BC108" s="891"/>
      <c r="BD108" s="891"/>
      <c r="BE108" s="891"/>
      <c r="BF108" s="891"/>
      <c r="BG108" s="891"/>
      <c r="BH108" s="891"/>
      <c r="BI108" s="891"/>
      <c r="BJ108" s="891"/>
      <c r="BK108" s="891"/>
      <c r="BL108" s="891"/>
    </row>
    <row r="109" spans="1:64" s="898" customFormat="1" ht="23">
      <c r="A109" s="900" t="str">
        <f>IF((ISNUMBER(B109)),$A$73,"")</f>
        <v>B.</v>
      </c>
      <c r="B109" s="901">
        <f>IF(AND(ISTEXT(C109),ISBLANK(D109)),COUNT($B$94:B108)+1,"")</f>
        <v>5</v>
      </c>
      <c r="C109" s="916" t="s">
        <v>1921</v>
      </c>
      <c r="D109" s="942"/>
      <c r="E109" s="942"/>
      <c r="F109" s="942"/>
      <c r="G109" s="936"/>
      <c r="H109" s="967"/>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891"/>
      <c r="AM109" s="891"/>
      <c r="AN109" s="891"/>
      <c r="AO109" s="891"/>
      <c r="AP109" s="891"/>
      <c r="AQ109" s="891"/>
      <c r="AR109" s="891"/>
      <c r="AS109" s="891"/>
      <c r="AT109" s="891"/>
      <c r="AU109" s="891"/>
      <c r="AV109" s="891"/>
      <c r="AW109" s="891"/>
      <c r="AX109" s="891"/>
      <c r="AY109" s="891"/>
      <c r="AZ109" s="891"/>
      <c r="BA109" s="891"/>
      <c r="BB109" s="891"/>
      <c r="BC109" s="891"/>
      <c r="BD109" s="891"/>
      <c r="BE109" s="891"/>
      <c r="BF109" s="891"/>
      <c r="BG109" s="891"/>
      <c r="BH109" s="891"/>
      <c r="BI109" s="891"/>
      <c r="BJ109" s="891"/>
      <c r="BK109" s="891"/>
      <c r="BL109" s="891"/>
    </row>
    <row r="110" spans="1:64" s="898" customFormat="1" ht="59.5">
      <c r="A110" s="900" t="str">
        <f>IF((ISNUMBER(B110)),$A$1,"")</f>
        <v/>
      </c>
      <c r="B110" s="901" t="str">
        <f>IF(AND(ISTEXT(C110),ISBLANK(D110)),COUNT($B$5:B109)+1,"")</f>
        <v/>
      </c>
      <c r="C110" s="913" t="s">
        <v>1922</v>
      </c>
      <c r="D110" s="942" t="s">
        <v>1211</v>
      </c>
      <c r="E110" s="942">
        <v>40</v>
      </c>
      <c r="F110" s="942"/>
      <c r="G110" s="935">
        <f>ROUND(E110*F110,2)</f>
        <v>0</v>
      </c>
      <c r="H110" s="967"/>
      <c r="I110" s="891"/>
      <c r="J110" s="891"/>
      <c r="K110" s="891"/>
      <c r="L110" s="891"/>
      <c r="M110" s="891"/>
      <c r="N110" s="891"/>
      <c r="O110" s="891"/>
      <c r="P110" s="891"/>
      <c r="Q110" s="891"/>
      <c r="R110" s="891"/>
      <c r="S110" s="891"/>
      <c r="T110" s="891"/>
      <c r="U110" s="891"/>
      <c r="V110" s="891"/>
      <c r="W110" s="891"/>
      <c r="X110" s="891"/>
      <c r="Y110" s="891"/>
      <c r="Z110" s="891"/>
      <c r="AA110" s="891"/>
      <c r="AB110" s="891"/>
      <c r="AC110" s="891"/>
      <c r="AD110" s="891"/>
      <c r="AE110" s="891"/>
      <c r="AF110" s="891"/>
      <c r="AG110" s="891"/>
      <c r="AH110" s="891"/>
      <c r="AI110" s="891"/>
      <c r="AJ110" s="891"/>
      <c r="AK110" s="891"/>
      <c r="AL110" s="891"/>
      <c r="AM110" s="891"/>
      <c r="AN110" s="891"/>
      <c r="AO110" s="891"/>
      <c r="AP110" s="891"/>
      <c r="AQ110" s="891"/>
      <c r="AR110" s="891"/>
      <c r="AS110" s="891"/>
      <c r="AT110" s="891"/>
      <c r="AU110" s="891"/>
      <c r="AV110" s="891"/>
      <c r="AW110" s="891"/>
      <c r="AX110" s="891"/>
      <c r="AY110" s="891"/>
      <c r="AZ110" s="891"/>
      <c r="BA110" s="891"/>
      <c r="BB110" s="891"/>
      <c r="BC110" s="891"/>
      <c r="BD110" s="891"/>
      <c r="BE110" s="891"/>
      <c r="BF110" s="891"/>
      <c r="BG110" s="891"/>
      <c r="BH110" s="891"/>
      <c r="BI110" s="891"/>
      <c r="BJ110" s="891"/>
      <c r="BK110" s="891"/>
      <c r="BL110" s="891"/>
    </row>
    <row r="111" spans="1:64" s="898" customFormat="1">
      <c r="A111" s="900"/>
      <c r="B111" s="901"/>
      <c r="C111" s="902"/>
      <c r="D111" s="942"/>
      <c r="E111" s="942"/>
      <c r="F111" s="942"/>
      <c r="G111" s="936"/>
      <c r="H111" s="967"/>
      <c r="I111" s="891"/>
      <c r="J111" s="891"/>
      <c r="K111" s="891"/>
      <c r="L111" s="891"/>
      <c r="M111" s="891"/>
      <c r="N111" s="891"/>
      <c r="O111" s="891"/>
      <c r="P111" s="891"/>
      <c r="Q111" s="891"/>
      <c r="R111" s="891"/>
      <c r="S111" s="891"/>
      <c r="T111" s="891"/>
      <c r="U111" s="891"/>
      <c r="V111" s="891"/>
      <c r="W111" s="891"/>
      <c r="X111" s="891"/>
      <c r="Y111" s="891"/>
      <c r="Z111" s="891"/>
      <c r="AA111" s="891"/>
      <c r="AB111" s="891"/>
      <c r="AC111" s="891"/>
      <c r="AD111" s="891"/>
      <c r="AE111" s="891"/>
      <c r="AF111" s="891"/>
      <c r="AG111" s="891"/>
      <c r="AH111" s="891"/>
      <c r="AI111" s="891"/>
      <c r="AJ111" s="891"/>
      <c r="AK111" s="891"/>
      <c r="AL111" s="891"/>
      <c r="AM111" s="891"/>
      <c r="AN111" s="891"/>
      <c r="AO111" s="891"/>
      <c r="AP111" s="891"/>
      <c r="AQ111" s="891"/>
      <c r="AR111" s="891"/>
      <c r="AS111" s="891"/>
      <c r="AT111" s="891"/>
      <c r="AU111" s="891"/>
      <c r="AV111" s="891"/>
      <c r="AW111" s="891"/>
      <c r="AX111" s="891"/>
      <c r="AY111" s="891"/>
      <c r="AZ111" s="891"/>
      <c r="BA111" s="891"/>
      <c r="BB111" s="891"/>
      <c r="BC111" s="891"/>
      <c r="BD111" s="891"/>
      <c r="BE111" s="891"/>
      <c r="BF111" s="891"/>
      <c r="BG111" s="891"/>
      <c r="BH111" s="891"/>
      <c r="BI111" s="891"/>
      <c r="BJ111" s="891"/>
      <c r="BK111" s="891"/>
      <c r="BL111" s="891"/>
    </row>
    <row r="112" spans="1:64" s="898" customFormat="1">
      <c r="A112" s="900" t="str">
        <f>IF((ISNUMBER(B112)),$A$73,"")</f>
        <v>B.</v>
      </c>
      <c r="B112" s="901">
        <f>IF(AND(ISTEXT(C112),ISBLANK(D112)),COUNT($B$94:B111)+1,"")</f>
        <v>6</v>
      </c>
      <c r="C112" s="916" t="s">
        <v>1923</v>
      </c>
      <c r="D112" s="942"/>
      <c r="E112" s="942"/>
      <c r="F112" s="942"/>
      <c r="G112" s="936"/>
      <c r="H112" s="967"/>
      <c r="I112" s="891"/>
      <c r="J112" s="891"/>
      <c r="K112" s="891"/>
      <c r="L112" s="891"/>
      <c r="M112" s="891"/>
      <c r="N112" s="891"/>
      <c r="O112" s="891"/>
      <c r="P112" s="891"/>
      <c r="Q112" s="891"/>
      <c r="R112" s="891"/>
      <c r="S112" s="891"/>
      <c r="T112" s="891"/>
      <c r="U112" s="891"/>
      <c r="V112" s="891"/>
      <c r="W112" s="891"/>
      <c r="X112" s="891"/>
      <c r="Y112" s="891"/>
      <c r="Z112" s="891"/>
      <c r="AA112" s="891"/>
      <c r="AB112" s="891"/>
      <c r="AC112" s="891"/>
      <c r="AD112" s="891"/>
      <c r="AE112" s="891"/>
      <c r="AF112" s="891"/>
      <c r="AG112" s="891"/>
      <c r="AH112" s="891"/>
      <c r="AI112" s="891"/>
      <c r="AJ112" s="891"/>
      <c r="AK112" s="891"/>
      <c r="AL112" s="891"/>
      <c r="AM112" s="891"/>
      <c r="AN112" s="891"/>
      <c r="AO112" s="891"/>
      <c r="AP112" s="891"/>
      <c r="AQ112" s="891"/>
      <c r="AR112" s="891"/>
      <c r="AS112" s="891"/>
      <c r="AT112" s="891"/>
      <c r="AU112" s="891"/>
      <c r="AV112" s="891"/>
      <c r="AW112" s="891"/>
      <c r="AX112" s="891"/>
      <c r="AY112" s="891"/>
      <c r="AZ112" s="891"/>
      <c r="BA112" s="891"/>
      <c r="BB112" s="891"/>
      <c r="BC112" s="891"/>
      <c r="BD112" s="891"/>
      <c r="BE112" s="891"/>
      <c r="BF112" s="891"/>
      <c r="BG112" s="891"/>
      <c r="BH112" s="891"/>
      <c r="BI112" s="891"/>
      <c r="BJ112" s="891"/>
      <c r="BK112" s="891"/>
      <c r="BL112" s="891"/>
    </row>
    <row r="113" spans="1:256" s="898" customFormat="1" ht="94">
      <c r="A113" s="900" t="str">
        <f>IF((ISNUMBER(B113)),$A$1,"")</f>
        <v/>
      </c>
      <c r="B113" s="901" t="str">
        <f>IF(AND(ISTEXT(C113),ISBLANK(D113)),COUNT($B$5:B112)+1,"")</f>
        <v/>
      </c>
      <c r="C113" s="913" t="s">
        <v>1924</v>
      </c>
      <c r="D113" s="942" t="s">
        <v>1211</v>
      </c>
      <c r="E113" s="942">
        <v>30</v>
      </c>
      <c r="F113" s="942"/>
      <c r="G113" s="935">
        <f>ROUND(E113*F113,2)</f>
        <v>0</v>
      </c>
      <c r="H113" s="967"/>
      <c r="I113" s="891"/>
      <c r="J113" s="891"/>
      <c r="K113" s="891"/>
      <c r="L113" s="891"/>
      <c r="M113" s="891"/>
      <c r="N113" s="891"/>
      <c r="O113" s="891"/>
      <c r="P113" s="891"/>
      <c r="Q113" s="891"/>
      <c r="R113" s="891"/>
      <c r="S113" s="891"/>
      <c r="T113" s="891"/>
      <c r="U113" s="891"/>
      <c r="V113" s="891"/>
      <c r="W113" s="891"/>
      <c r="X113" s="891"/>
      <c r="Y113" s="891"/>
      <c r="Z113" s="891"/>
      <c r="AA113" s="891"/>
      <c r="AB113" s="891"/>
      <c r="AC113" s="891"/>
      <c r="AD113" s="891"/>
      <c r="AE113" s="891"/>
      <c r="AF113" s="891"/>
      <c r="AG113" s="891"/>
      <c r="AH113" s="891"/>
      <c r="AI113" s="891"/>
      <c r="AJ113" s="891"/>
      <c r="AK113" s="891"/>
      <c r="AL113" s="891"/>
      <c r="AM113" s="891"/>
      <c r="AN113" s="891"/>
      <c r="AO113" s="891"/>
      <c r="AP113" s="891"/>
      <c r="AQ113" s="891"/>
      <c r="AR113" s="891"/>
      <c r="AS113" s="891"/>
      <c r="AT113" s="891"/>
      <c r="AU113" s="891"/>
      <c r="AV113" s="891"/>
      <c r="AW113" s="891"/>
      <c r="AX113" s="891"/>
      <c r="AY113" s="891"/>
      <c r="AZ113" s="891"/>
      <c r="BA113" s="891"/>
      <c r="BB113" s="891"/>
      <c r="BC113" s="891"/>
      <c r="BD113" s="891"/>
      <c r="BE113" s="891"/>
      <c r="BF113" s="891"/>
      <c r="BG113" s="891"/>
      <c r="BH113" s="891"/>
      <c r="BI113" s="891"/>
      <c r="BJ113" s="891"/>
      <c r="BK113" s="891"/>
      <c r="BL113" s="891"/>
    </row>
    <row r="114" spans="1:256" s="898" customFormat="1">
      <c r="A114" s="900"/>
      <c r="B114" s="901" t="str">
        <f>IF(AND(ISTEXT(C114),ISBLANK(D114)),COUNT($B$5:B102)+1,"")</f>
        <v/>
      </c>
      <c r="C114" s="913"/>
      <c r="D114" s="942"/>
      <c r="E114" s="942"/>
      <c r="F114" s="942"/>
      <c r="G114" s="936"/>
      <c r="H114" s="967"/>
      <c r="I114" s="891"/>
      <c r="J114" s="891"/>
      <c r="K114" s="891"/>
      <c r="L114" s="891"/>
      <c r="M114" s="891"/>
      <c r="N114" s="891"/>
      <c r="O114" s="891"/>
      <c r="P114" s="891"/>
      <c r="Q114" s="891"/>
      <c r="R114" s="891"/>
      <c r="S114" s="891"/>
      <c r="T114" s="891"/>
      <c r="U114" s="891"/>
      <c r="V114" s="891"/>
      <c r="W114" s="891"/>
      <c r="X114" s="891"/>
      <c r="Y114" s="891"/>
      <c r="Z114" s="891"/>
      <c r="AA114" s="891"/>
      <c r="AB114" s="891"/>
      <c r="AC114" s="891"/>
      <c r="AD114" s="891"/>
      <c r="AE114" s="891"/>
      <c r="AF114" s="891"/>
      <c r="AG114" s="891"/>
      <c r="AH114" s="891"/>
      <c r="AI114" s="891"/>
      <c r="AJ114" s="891"/>
      <c r="AK114" s="891"/>
      <c r="AL114" s="891"/>
      <c r="AM114" s="891"/>
      <c r="AN114" s="891"/>
      <c r="AO114" s="891"/>
      <c r="AP114" s="891"/>
      <c r="AQ114" s="891"/>
      <c r="AR114" s="891"/>
      <c r="AS114" s="891"/>
      <c r="AT114" s="891"/>
      <c r="AU114" s="891"/>
      <c r="AV114" s="891"/>
      <c r="AW114" s="891"/>
      <c r="AX114" s="891"/>
      <c r="AY114" s="891"/>
      <c r="AZ114" s="891"/>
      <c r="BA114" s="891"/>
      <c r="BB114" s="891"/>
      <c r="BC114" s="891"/>
      <c r="BD114" s="891"/>
      <c r="BE114" s="891"/>
      <c r="BF114" s="891"/>
      <c r="BG114" s="891"/>
      <c r="BH114" s="891"/>
      <c r="BI114" s="891"/>
      <c r="BJ114" s="891"/>
      <c r="BK114" s="891"/>
      <c r="BL114" s="891"/>
    </row>
    <row r="115" spans="1:256" s="898" customFormat="1">
      <c r="A115" s="900" t="str">
        <f>IF((ISNUMBER(B115)),$A$73,"")</f>
        <v>B.</v>
      </c>
      <c r="B115" s="901">
        <f>IF(AND(ISTEXT(C115),ISBLANK(D115)),COUNT($B$94:B114)+1,"")</f>
        <v>7</v>
      </c>
      <c r="C115" s="916" t="s">
        <v>1925</v>
      </c>
      <c r="D115" s="942"/>
      <c r="E115" s="942"/>
      <c r="F115" s="942"/>
      <c r="G115" s="936"/>
      <c r="H115" s="967"/>
      <c r="I115" s="891"/>
      <c r="J115" s="891"/>
      <c r="K115" s="891"/>
      <c r="L115" s="891"/>
      <c r="M115" s="891"/>
      <c r="N115" s="891"/>
      <c r="O115" s="891"/>
      <c r="P115" s="891"/>
      <c r="Q115" s="891"/>
      <c r="R115" s="891"/>
      <c r="S115" s="891"/>
      <c r="T115" s="891"/>
      <c r="U115" s="891"/>
      <c r="V115" s="891"/>
      <c r="W115" s="891"/>
      <c r="X115" s="891"/>
      <c r="Y115" s="891"/>
      <c r="Z115" s="891"/>
      <c r="AA115" s="891"/>
      <c r="AB115" s="891"/>
      <c r="AC115" s="891"/>
      <c r="AD115" s="891"/>
      <c r="AE115" s="891"/>
      <c r="AF115" s="891"/>
      <c r="AG115" s="891"/>
      <c r="AH115" s="891"/>
      <c r="AI115" s="891"/>
      <c r="AJ115" s="891"/>
      <c r="AK115" s="891"/>
      <c r="AL115" s="891"/>
      <c r="AM115" s="891"/>
      <c r="AN115" s="891"/>
      <c r="AO115" s="891"/>
      <c r="AP115" s="891"/>
      <c r="AQ115" s="891"/>
      <c r="AR115" s="891"/>
      <c r="AS115" s="891"/>
      <c r="AT115" s="891"/>
      <c r="AU115" s="891"/>
      <c r="AV115" s="891"/>
      <c r="AW115" s="891"/>
      <c r="AX115" s="891"/>
      <c r="AY115" s="891"/>
      <c r="AZ115" s="891"/>
      <c r="BA115" s="891"/>
      <c r="BB115" s="891"/>
      <c r="BC115" s="891"/>
      <c r="BD115" s="891"/>
      <c r="BE115" s="891"/>
      <c r="BF115" s="891"/>
      <c r="BG115" s="891"/>
      <c r="BH115" s="891"/>
      <c r="BI115" s="891"/>
      <c r="BJ115" s="891"/>
      <c r="BK115" s="891"/>
      <c r="BL115" s="891"/>
    </row>
    <row r="116" spans="1:256" s="898" customFormat="1" ht="122.25" customHeight="1">
      <c r="A116" s="900" t="str">
        <f>IF((ISNUMBER(B116)),$A$1,"")</f>
        <v/>
      </c>
      <c r="B116" s="901" t="str">
        <f>IF(AND(ISTEXT(C116),ISBLANK(D116)),COUNT($B$5:B115)+1,"")</f>
        <v/>
      </c>
      <c r="C116" s="913" t="s">
        <v>1926</v>
      </c>
      <c r="D116" s="942" t="s">
        <v>1469</v>
      </c>
      <c r="E116" s="942">
        <v>2</v>
      </c>
      <c r="F116" s="942"/>
      <c r="G116" s="935">
        <f>ROUND(E116*F116,2)</f>
        <v>0</v>
      </c>
      <c r="H116" s="967"/>
      <c r="I116" s="891"/>
      <c r="J116" s="891"/>
      <c r="K116" s="891"/>
      <c r="L116" s="891"/>
      <c r="M116" s="891"/>
      <c r="N116" s="891"/>
      <c r="O116" s="891"/>
      <c r="P116" s="891"/>
      <c r="Q116" s="891"/>
      <c r="R116" s="891"/>
      <c r="S116" s="891"/>
      <c r="T116" s="891"/>
      <c r="U116" s="891"/>
      <c r="V116" s="891"/>
      <c r="W116" s="891"/>
      <c r="X116" s="891"/>
      <c r="Y116" s="891"/>
      <c r="Z116" s="891"/>
      <c r="AA116" s="891"/>
      <c r="AB116" s="891"/>
      <c r="AC116" s="891"/>
      <c r="AD116" s="891"/>
      <c r="AE116" s="891"/>
      <c r="AF116" s="891"/>
      <c r="AG116" s="891"/>
      <c r="AH116" s="891"/>
      <c r="AI116" s="891"/>
      <c r="AJ116" s="891"/>
      <c r="AK116" s="891"/>
      <c r="AL116" s="891"/>
      <c r="AM116" s="891"/>
      <c r="AN116" s="891"/>
      <c r="AO116" s="891"/>
      <c r="AP116" s="891"/>
      <c r="AQ116" s="891"/>
      <c r="AR116" s="891"/>
      <c r="AS116" s="891"/>
      <c r="AT116" s="891"/>
      <c r="AU116" s="891"/>
      <c r="AV116" s="891"/>
      <c r="AW116" s="891"/>
      <c r="AX116" s="891"/>
      <c r="AY116" s="891"/>
      <c r="AZ116" s="891"/>
      <c r="BA116" s="891"/>
      <c r="BB116" s="891"/>
      <c r="BC116" s="891"/>
      <c r="BD116" s="891"/>
      <c r="BE116" s="891"/>
      <c r="BF116" s="891"/>
      <c r="BG116" s="891"/>
      <c r="BH116" s="891"/>
      <c r="BI116" s="891"/>
      <c r="BJ116" s="891"/>
      <c r="BK116" s="891"/>
      <c r="BL116" s="891"/>
    </row>
    <row r="117" spans="1:256" s="898" customFormat="1">
      <c r="A117" s="900"/>
      <c r="B117" s="901"/>
      <c r="C117" s="913"/>
      <c r="D117" s="942"/>
      <c r="E117" s="942"/>
      <c r="F117" s="942"/>
      <c r="G117" s="936"/>
      <c r="H117" s="967"/>
      <c r="I117" s="891"/>
      <c r="J117" s="891"/>
      <c r="K117" s="891"/>
      <c r="L117" s="891"/>
      <c r="M117" s="891"/>
      <c r="N117" s="891"/>
      <c r="O117" s="891"/>
      <c r="P117" s="891"/>
      <c r="Q117" s="891"/>
      <c r="R117" s="891"/>
      <c r="S117" s="891"/>
      <c r="T117" s="891"/>
      <c r="U117" s="891"/>
      <c r="V117" s="891"/>
      <c r="W117" s="891"/>
      <c r="X117" s="891"/>
      <c r="Y117" s="891"/>
      <c r="Z117" s="891"/>
      <c r="AA117" s="891"/>
      <c r="AB117" s="891"/>
      <c r="AC117" s="891"/>
      <c r="AD117" s="891"/>
      <c r="AE117" s="891"/>
      <c r="AF117" s="891"/>
      <c r="AG117" s="891"/>
      <c r="AH117" s="891"/>
      <c r="AI117" s="891"/>
      <c r="AJ117" s="891"/>
      <c r="AK117" s="891"/>
      <c r="AL117" s="891"/>
      <c r="AM117" s="891"/>
      <c r="AN117" s="891"/>
      <c r="AO117" s="891"/>
      <c r="AP117" s="891"/>
      <c r="AQ117" s="891"/>
      <c r="AR117" s="891"/>
      <c r="AS117" s="891"/>
      <c r="AT117" s="891"/>
      <c r="AU117" s="891"/>
      <c r="AV117" s="891"/>
      <c r="AW117" s="891"/>
      <c r="AX117" s="891"/>
      <c r="AY117" s="891"/>
      <c r="AZ117" s="891"/>
      <c r="BA117" s="891"/>
      <c r="BB117" s="891"/>
      <c r="BC117" s="891"/>
      <c r="BD117" s="891"/>
      <c r="BE117" s="891"/>
      <c r="BF117" s="891"/>
      <c r="BG117" s="891"/>
      <c r="BH117" s="891"/>
      <c r="BI117" s="891"/>
      <c r="BJ117" s="891"/>
      <c r="BK117" s="891"/>
      <c r="BL117" s="891"/>
    </row>
    <row r="118" spans="1:256" s="898" customFormat="1" ht="23">
      <c r="A118" s="900" t="str">
        <f>IF((ISNUMBER(B118)),$A$73,"")</f>
        <v>B.</v>
      </c>
      <c r="B118" s="901">
        <f>IF(AND(ISTEXT(C118),ISBLANK(D118)),COUNT($B$94:B117)+1,"")</f>
        <v>8</v>
      </c>
      <c r="C118" s="916" t="s">
        <v>1927</v>
      </c>
      <c r="D118" s="942"/>
      <c r="E118" s="942"/>
      <c r="F118" s="942"/>
      <c r="G118" s="936"/>
      <c r="H118" s="967"/>
    </row>
    <row r="119" spans="1:256" s="898" customFormat="1" ht="46">
      <c r="A119" s="900" t="str">
        <f>IF((ISNUMBER(B119)),$A$1,"")</f>
        <v/>
      </c>
      <c r="B119" s="901" t="str">
        <f>IF(AND(ISTEXT(C119),ISBLANK(D119)),COUNT($B$5:B118)+1,"")</f>
        <v/>
      </c>
      <c r="C119" s="913" t="s">
        <v>1928</v>
      </c>
      <c r="D119" s="942" t="s">
        <v>5</v>
      </c>
      <c r="E119" s="942">
        <v>4</v>
      </c>
      <c r="F119" s="942"/>
      <c r="G119" s="935">
        <f>ROUND(E119*F119,2)</f>
        <v>0</v>
      </c>
      <c r="H119" s="967"/>
    </row>
    <row r="120" spans="1:256" s="898" customFormat="1" ht="11.5">
      <c r="A120" s="900"/>
      <c r="B120" s="901"/>
      <c r="C120" s="913"/>
      <c r="D120" s="942"/>
      <c r="E120" s="942"/>
      <c r="F120" s="943"/>
      <c r="G120" s="936"/>
      <c r="H120" s="967"/>
    </row>
    <row r="121" spans="1:256" s="898" customFormat="1" ht="11.5">
      <c r="A121" s="900" t="str">
        <f>IF((ISNUMBER(B121)),$A$1,"")</f>
        <v/>
      </c>
      <c r="B121" s="916" t="s">
        <v>1875</v>
      </c>
      <c r="C121" s="916" t="s">
        <v>1876</v>
      </c>
      <c r="D121" s="942"/>
      <c r="E121" s="942"/>
      <c r="F121" s="942"/>
      <c r="G121" s="936"/>
      <c r="H121" s="967"/>
    </row>
    <row r="122" spans="1:256" s="898" customFormat="1" ht="11.5">
      <c r="A122" s="900" t="str">
        <f>IF((ISNUMBER(B122)),$A$1,"")</f>
        <v/>
      </c>
      <c r="B122" s="913"/>
      <c r="C122" s="913"/>
      <c r="D122" s="913"/>
      <c r="E122" s="900"/>
      <c r="F122" s="900"/>
      <c r="G122" s="936"/>
      <c r="H122" s="967"/>
    </row>
    <row r="123" spans="1:256" s="898" customFormat="1">
      <c r="A123" s="900"/>
      <c r="B123" s="901"/>
      <c r="C123" s="981"/>
      <c r="D123" s="942"/>
      <c r="E123" s="942"/>
      <c r="F123" s="943"/>
      <c r="G123" s="936"/>
      <c r="H123" s="967"/>
      <c r="BM123" s="899"/>
      <c r="BN123" s="899"/>
      <c r="BO123" s="899"/>
      <c r="BP123" s="899"/>
      <c r="BQ123" s="899"/>
      <c r="BR123" s="899"/>
      <c r="BS123" s="899"/>
      <c r="BT123" s="899"/>
      <c r="BU123" s="899"/>
      <c r="BV123" s="899"/>
      <c r="BW123" s="899"/>
      <c r="BX123" s="899"/>
      <c r="BY123" s="899"/>
      <c r="BZ123" s="899"/>
      <c r="CA123" s="899"/>
      <c r="CB123" s="899"/>
      <c r="CC123" s="899"/>
      <c r="CD123" s="899"/>
      <c r="CE123" s="899"/>
      <c r="CF123" s="899"/>
      <c r="CG123" s="899"/>
      <c r="CH123" s="899"/>
      <c r="CI123" s="899"/>
      <c r="CJ123" s="899"/>
      <c r="CK123" s="899"/>
      <c r="CL123" s="899"/>
      <c r="CM123" s="899"/>
      <c r="CN123" s="899"/>
      <c r="CO123" s="899"/>
      <c r="CP123" s="899"/>
      <c r="CQ123" s="899"/>
      <c r="CR123" s="899"/>
      <c r="CS123" s="899"/>
      <c r="CT123" s="899"/>
      <c r="CU123" s="899"/>
      <c r="CV123" s="899"/>
      <c r="CW123" s="899"/>
      <c r="CX123" s="899"/>
      <c r="CY123" s="899"/>
      <c r="CZ123" s="899"/>
      <c r="DA123" s="899"/>
      <c r="DB123" s="899"/>
      <c r="DC123" s="899"/>
      <c r="DD123" s="899"/>
      <c r="DE123" s="899"/>
      <c r="DF123" s="899"/>
      <c r="DG123" s="899"/>
      <c r="DH123" s="899"/>
      <c r="DI123" s="899"/>
      <c r="DJ123" s="899"/>
      <c r="DK123" s="899"/>
      <c r="DL123" s="899"/>
      <c r="DM123" s="899"/>
      <c r="DN123" s="899"/>
      <c r="DO123" s="899"/>
      <c r="DP123" s="899"/>
      <c r="DQ123" s="899"/>
      <c r="DR123" s="899"/>
      <c r="DS123" s="899"/>
      <c r="DT123" s="899"/>
      <c r="DU123" s="899"/>
      <c r="DV123" s="899"/>
      <c r="DW123" s="899"/>
      <c r="DX123" s="899"/>
      <c r="DY123" s="899"/>
      <c r="DZ123" s="899"/>
      <c r="EA123" s="899"/>
      <c r="EB123" s="899"/>
      <c r="EC123" s="899"/>
      <c r="ED123" s="899"/>
      <c r="EE123" s="899"/>
      <c r="EF123" s="899"/>
      <c r="EG123" s="899"/>
      <c r="EH123" s="899"/>
      <c r="EI123" s="899"/>
      <c r="EJ123" s="899"/>
      <c r="EK123" s="899"/>
      <c r="EL123" s="899"/>
      <c r="EM123" s="899"/>
      <c r="EN123" s="899"/>
      <c r="EO123" s="899"/>
      <c r="EP123" s="899"/>
      <c r="EQ123" s="899"/>
      <c r="ER123" s="899"/>
      <c r="ES123" s="899"/>
      <c r="ET123" s="899"/>
      <c r="EU123" s="899"/>
      <c r="EV123" s="899"/>
      <c r="EW123" s="899"/>
      <c r="EX123" s="899"/>
      <c r="EY123" s="899"/>
      <c r="EZ123" s="899"/>
      <c r="FA123" s="899"/>
      <c r="FB123" s="899"/>
      <c r="FC123" s="899"/>
      <c r="FD123" s="899"/>
      <c r="FE123" s="899"/>
      <c r="FF123" s="899"/>
      <c r="FG123" s="899"/>
      <c r="FH123" s="899"/>
      <c r="FI123" s="899"/>
      <c r="FJ123" s="899"/>
      <c r="FK123" s="899"/>
      <c r="FL123" s="899"/>
      <c r="FM123" s="899"/>
      <c r="FN123" s="899"/>
      <c r="FO123" s="899"/>
      <c r="FP123" s="899"/>
      <c r="FQ123" s="899"/>
      <c r="FR123" s="899"/>
      <c r="FS123" s="899"/>
      <c r="FT123" s="899"/>
      <c r="FU123" s="899"/>
      <c r="FV123" s="899"/>
      <c r="FW123" s="899"/>
      <c r="FX123" s="899"/>
      <c r="FY123" s="899"/>
      <c r="FZ123" s="899"/>
      <c r="GA123" s="899"/>
      <c r="GB123" s="899"/>
      <c r="GC123" s="899"/>
      <c r="GD123" s="899"/>
      <c r="GE123" s="899"/>
      <c r="GF123" s="899"/>
      <c r="GG123" s="899"/>
      <c r="GH123" s="899"/>
      <c r="GI123" s="899"/>
      <c r="GJ123" s="899"/>
      <c r="GK123" s="899"/>
      <c r="GL123" s="899"/>
      <c r="GM123" s="899"/>
      <c r="GN123" s="899"/>
      <c r="GO123" s="899"/>
      <c r="GP123" s="899"/>
      <c r="GQ123" s="899"/>
      <c r="GR123" s="899"/>
      <c r="GS123" s="899"/>
      <c r="GT123" s="899"/>
      <c r="GU123" s="899"/>
      <c r="GV123" s="899"/>
      <c r="GW123" s="899"/>
      <c r="GX123" s="899"/>
      <c r="GY123" s="899"/>
      <c r="GZ123" s="899"/>
      <c r="HA123" s="899"/>
      <c r="HB123" s="899"/>
      <c r="HC123" s="899"/>
      <c r="HD123" s="899"/>
      <c r="HE123" s="899"/>
      <c r="HF123" s="899"/>
      <c r="HG123" s="899"/>
      <c r="HH123" s="899"/>
      <c r="HI123" s="899"/>
      <c r="HJ123" s="899"/>
      <c r="HK123" s="899"/>
      <c r="HL123" s="899"/>
      <c r="HM123" s="899"/>
      <c r="HN123" s="899"/>
      <c r="HO123" s="899"/>
      <c r="HP123" s="899"/>
      <c r="HQ123" s="899"/>
      <c r="HR123" s="899"/>
      <c r="HS123" s="899"/>
      <c r="HT123" s="899"/>
      <c r="HU123" s="899"/>
      <c r="HV123" s="899"/>
      <c r="HW123" s="899"/>
      <c r="HX123" s="899"/>
      <c r="HY123" s="899"/>
      <c r="HZ123" s="899"/>
      <c r="IA123" s="899"/>
      <c r="IB123" s="899"/>
      <c r="IC123" s="899"/>
      <c r="ID123" s="899"/>
      <c r="IE123" s="899"/>
      <c r="IF123" s="899"/>
      <c r="IG123" s="899"/>
      <c r="IH123" s="899"/>
      <c r="II123" s="899"/>
      <c r="IJ123" s="899"/>
      <c r="IK123" s="899"/>
      <c r="IL123" s="899"/>
      <c r="IM123" s="899"/>
      <c r="IN123" s="899"/>
      <c r="IO123" s="899"/>
      <c r="IP123" s="899"/>
      <c r="IQ123" s="899"/>
      <c r="IR123" s="899"/>
      <c r="IS123" s="899"/>
      <c r="IT123" s="899"/>
      <c r="IU123" s="899"/>
      <c r="IV123" s="899"/>
    </row>
    <row r="124" spans="1:256" s="898" customFormat="1" ht="23">
      <c r="A124" s="900" t="str">
        <f>IF((ISNUMBER(B124)),$A$73,"")</f>
        <v>B.</v>
      </c>
      <c r="B124" s="901">
        <f>IF(AND(ISTEXT(C124),ISBLANK(D124)),COUNT($B$94:B123)+1,"")</f>
        <v>9</v>
      </c>
      <c r="C124" s="982" t="s">
        <v>1929</v>
      </c>
      <c r="D124" s="913"/>
      <c r="E124" s="900"/>
      <c r="F124" s="900"/>
      <c r="G124" s="936"/>
      <c r="H124" s="967"/>
    </row>
    <row r="125" spans="1:256" s="898" customFormat="1" ht="198" customHeight="1">
      <c r="A125" s="900" t="str">
        <f>IF((ISNUMBER(B125)),$A$1,"")</f>
        <v/>
      </c>
      <c r="B125" s="901"/>
      <c r="C125" s="913" t="s">
        <v>1930</v>
      </c>
      <c r="D125" s="913"/>
      <c r="E125" s="900"/>
      <c r="F125" s="900"/>
      <c r="G125" s="936"/>
      <c r="H125" s="967"/>
    </row>
    <row r="126" spans="1:256" s="898" customFormat="1">
      <c r="A126" s="900"/>
      <c r="B126" s="901"/>
      <c r="C126" s="946" t="s">
        <v>1931</v>
      </c>
      <c r="D126" s="942" t="s">
        <v>1232</v>
      </c>
      <c r="E126" s="942">
        <v>35</v>
      </c>
      <c r="F126" s="942"/>
      <c r="G126" s="935">
        <f>ROUND(E126*F126,2)</f>
        <v>0</v>
      </c>
      <c r="H126" s="967"/>
    </row>
    <row r="127" spans="1:256" s="898" customFormat="1" ht="11.5">
      <c r="A127" s="900"/>
      <c r="B127" s="901"/>
      <c r="C127" s="913"/>
      <c r="D127" s="942"/>
      <c r="E127" s="942"/>
      <c r="F127" s="942"/>
      <c r="G127" s="936"/>
      <c r="H127" s="967"/>
    </row>
    <row r="128" spans="1:256" s="898" customFormat="1" ht="23">
      <c r="A128" s="900" t="str">
        <f>IF((ISNUMBER(B128)),$A$73,"")</f>
        <v>B.</v>
      </c>
      <c r="B128" s="901">
        <f>IF(AND(ISTEXT(C128),ISBLANK(D128)),COUNT($B$94:B127)+1,"")</f>
        <v>10</v>
      </c>
      <c r="C128" s="916" t="s">
        <v>1932</v>
      </c>
      <c r="D128" s="959"/>
      <c r="E128" s="960"/>
      <c r="F128" s="960"/>
      <c r="G128" s="936"/>
      <c r="H128" s="967"/>
    </row>
    <row r="129" spans="1:8" s="898" customFormat="1" ht="161">
      <c r="A129" s="900" t="str">
        <f>IF((ISNUMBER(B129)),$A$1,"")</f>
        <v/>
      </c>
      <c r="B129" s="901"/>
      <c r="C129" s="913" t="s">
        <v>1933</v>
      </c>
      <c r="D129" s="959"/>
      <c r="E129" s="960"/>
      <c r="F129" s="960"/>
      <c r="G129" s="936"/>
      <c r="H129" s="967"/>
    </row>
    <row r="130" spans="1:8" s="898" customFormat="1">
      <c r="A130" s="900" t="str">
        <f>IF((ISNUMBER(B130)),$A$1,"")</f>
        <v/>
      </c>
      <c r="B130" s="901" t="str">
        <f>IF(AND(ISTEXT(C130),ISBLANK(D130)),COUNT($B$5:B128)+1,"")</f>
        <v/>
      </c>
      <c r="C130" s="983" t="s">
        <v>1934</v>
      </c>
      <c r="D130" s="942" t="s">
        <v>1232</v>
      </c>
      <c r="E130" s="942">
        <v>40</v>
      </c>
      <c r="F130" s="942"/>
      <c r="G130" s="935">
        <f>ROUND(E130*F130,2)</f>
        <v>0</v>
      </c>
      <c r="H130" s="967"/>
    </row>
    <row r="131" spans="1:8" s="898" customFormat="1">
      <c r="A131" s="900" t="str">
        <f>IF((ISNUMBER(B131)),$A$1,"")</f>
        <v/>
      </c>
      <c r="B131" s="901" t="str">
        <f>IF(AND(ISTEXT(C131),ISBLANK(D131)),COUNT($B$5:B129)+1,"")</f>
        <v/>
      </c>
      <c r="C131" s="984" t="s">
        <v>1935</v>
      </c>
      <c r="D131" s="942" t="s">
        <v>1232</v>
      </c>
      <c r="E131" s="942">
        <v>150</v>
      </c>
      <c r="F131" s="942"/>
      <c r="G131" s="935">
        <f>ROUND(E131*F131,2)</f>
        <v>0</v>
      </c>
      <c r="H131" s="967"/>
    </row>
    <row r="132" spans="1:8" s="898" customFormat="1">
      <c r="A132" s="900" t="str">
        <f>IF((ISNUMBER(B132)),$A$1,"")</f>
        <v/>
      </c>
      <c r="B132" s="901" t="str">
        <f>IF(AND(ISTEXT(C132),ISBLANK(D132)),COUNT($B$5:B131)+1,"")</f>
        <v/>
      </c>
      <c r="C132" s="984" t="s">
        <v>1936</v>
      </c>
      <c r="D132" s="942" t="s">
        <v>1232</v>
      </c>
      <c r="E132" s="942">
        <v>100</v>
      </c>
      <c r="F132" s="942"/>
      <c r="G132" s="935">
        <f>ROUND(E132*F132,2)</f>
        <v>0</v>
      </c>
      <c r="H132" s="967"/>
    </row>
    <row r="133" spans="1:8" s="898" customFormat="1">
      <c r="A133" s="900"/>
      <c r="B133" s="901"/>
      <c r="C133" s="984" t="s">
        <v>1931</v>
      </c>
      <c r="D133" s="942" t="s">
        <v>1232</v>
      </c>
      <c r="E133" s="942">
        <v>30</v>
      </c>
      <c r="F133" s="942"/>
      <c r="G133" s="935">
        <f>ROUND(E133*F133,2)</f>
        <v>0</v>
      </c>
      <c r="H133" s="967"/>
    </row>
    <row r="134" spans="1:8" s="898" customFormat="1">
      <c r="A134" s="900"/>
      <c r="B134" s="901"/>
      <c r="C134" s="984"/>
      <c r="D134" s="942"/>
      <c r="E134" s="942"/>
      <c r="F134" s="942"/>
      <c r="G134" s="935"/>
      <c r="H134" s="967"/>
    </row>
    <row r="135" spans="1:8" s="951" customFormat="1" ht="14">
      <c r="A135" s="900" t="str">
        <f>IF((ISNUMBER(B135)),$A$112,"")</f>
        <v>B.</v>
      </c>
      <c r="B135" s="901">
        <f>IF(AND(ISTEXT(C135),ISBLANK(D135)),COUNT($B$94:B134)+1,"")</f>
        <v>11</v>
      </c>
      <c r="C135" s="916" t="s">
        <v>1937</v>
      </c>
      <c r="D135" s="985"/>
      <c r="E135" s="986"/>
      <c r="F135" s="986"/>
      <c r="G135" s="986" t="str">
        <f>IF((E135*F135)=0,"",IF(OR(ISBLANK(E135),ISBLANK(E135)),"",E135*F135))</f>
        <v/>
      </c>
    </row>
    <row r="136" spans="1:8" s="951" customFormat="1" ht="106.5" customHeight="1">
      <c r="C136" s="913" t="s">
        <v>1938</v>
      </c>
      <c r="D136" s="987" t="s">
        <v>1232</v>
      </c>
      <c r="E136" s="987">
        <v>70</v>
      </c>
      <c r="F136" s="987"/>
      <c r="G136" s="935">
        <f>ROUND(E136*F136,2)</f>
        <v>0</v>
      </c>
    </row>
    <row r="137" spans="1:8" s="898" customFormat="1">
      <c r="A137" s="900"/>
      <c r="B137" s="901"/>
      <c r="C137" s="984"/>
      <c r="D137" s="942"/>
      <c r="E137" s="942"/>
      <c r="F137" s="942"/>
      <c r="G137" s="935"/>
      <c r="H137" s="967"/>
    </row>
    <row r="138" spans="1:8" s="991" customFormat="1">
      <c r="A138" s="900" t="str">
        <f>IF((ISNUMBER(B138)),$A$73,"")</f>
        <v>B.</v>
      </c>
      <c r="B138" s="901">
        <f>IF(AND(ISTEXT(C138),ISBLANK(D138)),COUNT($B$94:B136)+1,"")</f>
        <v>12</v>
      </c>
      <c r="C138" s="916" t="s">
        <v>1939</v>
      </c>
      <c r="D138" s="988"/>
      <c r="E138" s="989"/>
      <c r="F138" s="989"/>
      <c r="G138" s="990" t="str">
        <f>IF((E138*F138)=0,"",IF(OR(ISBLANK(E138),ISBLANK(E138)),"",E138*F138))</f>
        <v/>
      </c>
    </row>
    <row r="139" spans="1:8" s="862" customFormat="1" ht="117" customHeight="1">
      <c r="A139" s="992" t="str">
        <f>IF((ISNUMBER(B139)),$A$1,"")</f>
        <v/>
      </c>
      <c r="B139" s="993" t="str">
        <f>IF(AND(ISTEXT(C139),ISBLANK(D139),ISTEXT(B138)),COUNT($B$1:B138)+1,"")</f>
        <v/>
      </c>
      <c r="C139" s="913" t="s">
        <v>1940</v>
      </c>
      <c r="D139" s="994"/>
      <c r="E139" s="995"/>
      <c r="F139" s="995"/>
      <c r="G139" s="995" t="str">
        <f>IF((E139*F139)=0,"",IF(OR(ISBLANK(E139),ISBLANK(E139)),"",E139*F139))</f>
        <v/>
      </c>
    </row>
    <row r="140" spans="1:8" s="862" customFormat="1" ht="15.5">
      <c r="A140" s="992"/>
      <c r="B140" s="993"/>
      <c r="C140" s="984" t="s">
        <v>1941</v>
      </c>
      <c r="D140" s="942" t="s">
        <v>1232</v>
      </c>
      <c r="E140" s="942">
        <v>120</v>
      </c>
      <c r="F140" s="990"/>
      <c r="G140" s="935">
        <f>ROUND(E140*F140,2)</f>
        <v>0</v>
      </c>
    </row>
    <row r="141" spans="1:8" s="898" customFormat="1">
      <c r="A141" s="900"/>
      <c r="B141" s="901"/>
      <c r="C141" s="984"/>
      <c r="D141" s="942"/>
      <c r="E141" s="942"/>
      <c r="F141" s="942"/>
      <c r="G141" s="936"/>
      <c r="H141" s="967"/>
    </row>
    <row r="142" spans="1:8" s="898" customFormat="1" ht="11.5">
      <c r="A142" s="900" t="str">
        <f>IF((ISNUMBER(B142)),$A$73,"")</f>
        <v>B.</v>
      </c>
      <c r="B142" s="901">
        <f>IF(AND(ISTEXT(C142),ISBLANK(D142)),COUNT($B$94:B141)+1,"")</f>
        <v>13</v>
      </c>
      <c r="C142" s="916" t="s">
        <v>1942</v>
      </c>
      <c r="D142" s="959"/>
      <c r="E142" s="960"/>
      <c r="F142" s="960"/>
      <c r="G142" s="936"/>
      <c r="H142" s="967"/>
    </row>
    <row r="143" spans="1:8" s="898" customFormat="1" ht="23">
      <c r="A143" s="900" t="str">
        <f>IF((ISNUMBER(B143)),$A$1,"")</f>
        <v/>
      </c>
      <c r="B143" s="901" t="str">
        <f>IF(AND(ISTEXT(C143),ISBLANK(D143)),COUNT($B$5:B142)+1,"")</f>
        <v/>
      </c>
      <c r="C143" s="913" t="s">
        <v>1943</v>
      </c>
      <c r="D143" s="942" t="s">
        <v>5</v>
      </c>
      <c r="E143" s="942">
        <v>24</v>
      </c>
      <c r="F143" s="942"/>
      <c r="G143" s="935">
        <f>ROUND(E143*F143,2)</f>
        <v>0</v>
      </c>
      <c r="H143" s="927"/>
    </row>
    <row r="144" spans="1:8" s="898" customFormat="1" ht="11.5">
      <c r="A144" s="900"/>
      <c r="B144" s="901"/>
      <c r="C144" s="913"/>
      <c r="D144" s="942"/>
      <c r="E144" s="942"/>
      <c r="F144" s="942"/>
      <c r="G144" s="936"/>
      <c r="H144" s="927"/>
    </row>
    <row r="145" spans="1:1024" s="1001" customFormat="1" ht="14">
      <c r="A145" s="900" t="str">
        <f>IF((ISNUMBER(B145)),$A$73,"")</f>
        <v>B.</v>
      </c>
      <c r="B145" s="901">
        <f>IF(AND(ISTEXT(C145),ISBLANK(D145)),COUNT($B$94:B144)+1,"")</f>
        <v>14</v>
      </c>
      <c r="C145" s="996" t="s">
        <v>1944</v>
      </c>
      <c r="D145" s="997"/>
      <c r="E145" s="998"/>
      <c r="F145" s="998"/>
      <c r="G145" s="936"/>
      <c r="H145" s="999"/>
      <c r="I145" s="1000"/>
      <c r="J145" s="1000"/>
      <c r="K145" s="1000"/>
      <c r="L145" s="1000"/>
      <c r="M145" s="1000"/>
      <c r="N145" s="1000"/>
      <c r="O145" s="1000"/>
      <c r="P145" s="1000"/>
      <c r="Q145" s="1000"/>
      <c r="R145" s="1000"/>
      <c r="S145" s="1000"/>
      <c r="T145" s="1000"/>
      <c r="U145" s="1000"/>
      <c r="V145" s="1000"/>
      <c r="W145" s="1000"/>
      <c r="X145" s="1000"/>
      <c r="Y145" s="1000"/>
      <c r="Z145" s="1000"/>
      <c r="AA145" s="1000"/>
      <c r="AB145" s="1000"/>
      <c r="AC145" s="1000"/>
      <c r="AD145" s="1000"/>
      <c r="AE145" s="1000"/>
      <c r="AF145" s="1000"/>
      <c r="AG145" s="1000"/>
      <c r="AH145" s="1000"/>
      <c r="AI145" s="1000"/>
      <c r="AJ145" s="1000"/>
      <c r="AK145" s="1000"/>
      <c r="AL145" s="1000"/>
      <c r="AM145" s="1000"/>
      <c r="AN145" s="1000"/>
      <c r="AO145" s="1000"/>
      <c r="AP145" s="1000"/>
      <c r="AQ145" s="1000"/>
      <c r="AR145" s="1000"/>
      <c r="AS145" s="1000"/>
      <c r="AT145" s="1000"/>
      <c r="AU145" s="1000"/>
      <c r="AV145" s="1000"/>
      <c r="AW145" s="1000"/>
      <c r="AX145" s="1000"/>
      <c r="AY145" s="1000"/>
      <c r="AZ145" s="1000"/>
      <c r="BA145" s="1000"/>
      <c r="BB145" s="1000"/>
      <c r="BC145" s="1000"/>
      <c r="BD145" s="1000"/>
      <c r="BE145" s="1000"/>
      <c r="BF145" s="1000"/>
      <c r="BG145" s="1000"/>
      <c r="BH145" s="1000"/>
      <c r="BI145" s="1000"/>
      <c r="BJ145" s="1000"/>
      <c r="BK145" s="1000"/>
      <c r="BL145" s="1000"/>
      <c r="BM145" s="1000"/>
      <c r="BN145" s="1000"/>
      <c r="BO145" s="1000"/>
      <c r="BP145" s="1000"/>
      <c r="BQ145" s="1000"/>
      <c r="BR145" s="1000"/>
      <c r="BS145" s="1000"/>
      <c r="BT145" s="1000"/>
      <c r="BU145" s="1000"/>
      <c r="BV145" s="1000"/>
      <c r="BW145" s="1000"/>
      <c r="BX145" s="1000"/>
      <c r="BY145" s="1000"/>
      <c r="BZ145" s="1000"/>
      <c r="CA145" s="1000"/>
      <c r="CB145" s="1000"/>
      <c r="CC145" s="1000"/>
      <c r="CD145" s="1000"/>
      <c r="CE145" s="1000"/>
      <c r="CF145" s="1000"/>
      <c r="CG145" s="1000"/>
      <c r="CH145" s="1000"/>
      <c r="CI145" s="1000"/>
      <c r="CJ145" s="1000"/>
      <c r="CK145" s="1000"/>
      <c r="CL145" s="1000"/>
      <c r="CM145" s="1000"/>
      <c r="CN145" s="1000"/>
      <c r="CO145" s="1000"/>
      <c r="CP145" s="1000"/>
      <c r="CQ145" s="1000"/>
      <c r="CR145" s="1000"/>
      <c r="CS145" s="1000"/>
      <c r="CT145" s="1000"/>
      <c r="CU145" s="1000"/>
      <c r="CV145" s="1000"/>
      <c r="CW145" s="1000"/>
      <c r="CX145" s="1000"/>
      <c r="CY145" s="1000"/>
      <c r="CZ145" s="1000"/>
      <c r="DA145" s="1000"/>
      <c r="DB145" s="1000"/>
      <c r="DC145" s="1000"/>
      <c r="DD145" s="1000"/>
      <c r="DE145" s="1000"/>
      <c r="DF145" s="1000"/>
      <c r="DG145" s="1000"/>
      <c r="DH145" s="1000"/>
      <c r="DI145" s="1000"/>
      <c r="DJ145" s="1000"/>
      <c r="DK145" s="1000"/>
      <c r="DL145" s="1000"/>
      <c r="DM145" s="1000"/>
      <c r="DN145" s="1000"/>
      <c r="DO145" s="1000"/>
      <c r="DP145" s="1000"/>
      <c r="DQ145" s="1000"/>
      <c r="DR145" s="1000"/>
      <c r="DS145" s="1000"/>
      <c r="DT145" s="1000"/>
      <c r="DU145" s="1000"/>
      <c r="DV145" s="1000"/>
      <c r="DW145" s="1000"/>
      <c r="DX145" s="1000"/>
      <c r="DY145" s="1000"/>
      <c r="DZ145" s="1000"/>
      <c r="EA145" s="1000"/>
      <c r="EB145" s="1000"/>
      <c r="EC145" s="1000"/>
      <c r="ED145" s="1000"/>
      <c r="EE145" s="1000"/>
      <c r="EF145" s="1000"/>
      <c r="EG145" s="1000"/>
      <c r="EH145" s="1000"/>
      <c r="EI145" s="1000"/>
      <c r="EJ145" s="1000"/>
      <c r="EK145" s="1000"/>
      <c r="EL145" s="1000"/>
      <c r="EM145" s="1000"/>
      <c r="EN145" s="1000"/>
      <c r="EO145" s="1000"/>
      <c r="EP145" s="1000"/>
      <c r="EQ145" s="1000"/>
      <c r="ER145" s="1000"/>
      <c r="ES145" s="1000"/>
      <c r="ET145" s="1000"/>
      <c r="EU145" s="1000"/>
      <c r="EV145" s="1000"/>
      <c r="EW145" s="1000"/>
      <c r="EX145" s="1000"/>
      <c r="EY145" s="1000"/>
      <c r="EZ145" s="1000"/>
      <c r="FA145" s="1000"/>
      <c r="FB145" s="1000"/>
      <c r="FC145" s="1000"/>
      <c r="FD145" s="1000"/>
      <c r="FE145" s="1000"/>
      <c r="FF145" s="1000"/>
      <c r="FG145" s="1000"/>
      <c r="FH145" s="1000"/>
      <c r="FI145" s="1000"/>
      <c r="FJ145" s="1000"/>
      <c r="FK145" s="1000"/>
      <c r="FL145" s="1000"/>
      <c r="FM145" s="1000"/>
      <c r="FN145" s="1000"/>
      <c r="FO145" s="1000"/>
      <c r="FP145" s="1000"/>
      <c r="FQ145" s="1000"/>
      <c r="FR145" s="1000"/>
      <c r="FS145" s="1000"/>
      <c r="FT145" s="1000"/>
      <c r="FU145" s="1000"/>
      <c r="FV145" s="1000"/>
      <c r="FW145" s="1000"/>
      <c r="FX145" s="1000"/>
      <c r="FY145" s="1000"/>
      <c r="FZ145" s="1000"/>
      <c r="GA145" s="1000"/>
      <c r="GB145" s="1000"/>
      <c r="GC145" s="1000"/>
      <c r="GD145" s="1000"/>
      <c r="GE145" s="1000"/>
      <c r="GF145" s="1000"/>
      <c r="GG145" s="1000"/>
      <c r="GH145" s="1000"/>
      <c r="GI145" s="1000"/>
      <c r="GJ145" s="1000"/>
      <c r="GK145" s="1000"/>
      <c r="GL145" s="1000"/>
      <c r="GM145" s="1000"/>
      <c r="GN145" s="1000"/>
      <c r="GO145" s="1000"/>
      <c r="GP145" s="1000"/>
      <c r="GQ145" s="1000"/>
      <c r="GR145" s="1000"/>
      <c r="GS145" s="1000"/>
      <c r="GT145" s="1000"/>
      <c r="GU145" s="1000"/>
      <c r="GV145" s="1000"/>
      <c r="GW145" s="1000"/>
      <c r="GX145" s="1000"/>
      <c r="GY145" s="1000"/>
      <c r="GZ145" s="1000"/>
      <c r="HA145" s="1000"/>
      <c r="HB145" s="1000"/>
      <c r="HC145" s="1000"/>
      <c r="HD145" s="1000"/>
      <c r="HE145" s="1000"/>
      <c r="HF145" s="1000"/>
      <c r="HG145" s="1000"/>
      <c r="HH145" s="1000"/>
      <c r="HI145" s="1000"/>
      <c r="HJ145" s="1000"/>
      <c r="HK145" s="1000"/>
      <c r="HL145" s="1000"/>
      <c r="HM145" s="1000"/>
      <c r="HN145" s="1000"/>
      <c r="HO145" s="1000"/>
      <c r="HP145" s="1000"/>
      <c r="HQ145" s="1000"/>
      <c r="HR145" s="1000"/>
      <c r="HS145" s="1000"/>
      <c r="HT145" s="1000"/>
      <c r="HU145" s="1000"/>
      <c r="HV145" s="1000"/>
      <c r="HW145" s="1000"/>
      <c r="HX145" s="1000"/>
      <c r="HY145" s="1000"/>
      <c r="HZ145" s="1000"/>
      <c r="IA145" s="1000"/>
      <c r="IB145" s="1000"/>
      <c r="IC145" s="1000"/>
      <c r="ID145" s="1000"/>
      <c r="IE145" s="1000"/>
      <c r="IF145" s="1000"/>
      <c r="IG145" s="1000"/>
      <c r="IH145" s="1000"/>
      <c r="II145" s="1000"/>
      <c r="IJ145" s="1000"/>
      <c r="IK145" s="1000"/>
      <c r="IL145" s="1000"/>
      <c r="IM145" s="1000"/>
      <c r="IN145" s="1000"/>
      <c r="IO145" s="1000"/>
      <c r="IP145" s="1000"/>
      <c r="IQ145" s="1000"/>
      <c r="IR145" s="1000"/>
      <c r="IS145" s="1000"/>
      <c r="IT145" s="1000"/>
      <c r="IU145" s="1000"/>
      <c r="IV145" s="1000"/>
      <c r="IW145" s="1000"/>
      <c r="IX145" s="1000"/>
      <c r="IY145" s="1000"/>
      <c r="IZ145" s="1000"/>
      <c r="JA145" s="1000"/>
      <c r="JB145" s="1000"/>
      <c r="JC145" s="1000"/>
      <c r="JD145" s="1000"/>
      <c r="JE145" s="1000"/>
      <c r="JF145" s="1000"/>
      <c r="JG145" s="1000"/>
      <c r="JH145" s="1000"/>
      <c r="JI145" s="1000"/>
      <c r="JJ145" s="1000"/>
      <c r="JK145" s="1000"/>
      <c r="JL145" s="1000"/>
      <c r="JM145" s="1000"/>
      <c r="JN145" s="1000"/>
      <c r="JO145" s="1000"/>
      <c r="JP145" s="1000"/>
      <c r="JQ145" s="1000"/>
      <c r="JR145" s="1000"/>
      <c r="JS145" s="1000"/>
      <c r="JT145" s="1000"/>
      <c r="JU145" s="1000"/>
      <c r="JV145" s="1000"/>
      <c r="JW145" s="1000"/>
      <c r="JX145" s="1000"/>
      <c r="JY145" s="1000"/>
      <c r="JZ145" s="1000"/>
      <c r="KA145" s="1000"/>
      <c r="KB145" s="1000"/>
      <c r="KC145" s="1000"/>
      <c r="KD145" s="1000"/>
      <c r="KE145" s="1000"/>
      <c r="KF145" s="1000"/>
      <c r="KG145" s="1000"/>
      <c r="KH145" s="1000"/>
      <c r="KI145" s="1000"/>
      <c r="KJ145" s="1000"/>
      <c r="KK145" s="1000"/>
      <c r="KL145" s="1000"/>
      <c r="KM145" s="1000"/>
      <c r="KN145" s="1000"/>
      <c r="KO145" s="1000"/>
      <c r="KP145" s="1000"/>
      <c r="KQ145" s="1000"/>
      <c r="KR145" s="1000"/>
      <c r="KS145" s="1000"/>
      <c r="KT145" s="1000"/>
      <c r="KU145" s="1000"/>
      <c r="KV145" s="1000"/>
      <c r="KW145" s="1000"/>
      <c r="KX145" s="1000"/>
      <c r="KY145" s="1000"/>
      <c r="KZ145" s="1000"/>
      <c r="LA145" s="1000"/>
      <c r="LB145" s="1000"/>
      <c r="LC145" s="1000"/>
      <c r="LD145" s="1000"/>
      <c r="LE145" s="1000"/>
      <c r="LF145" s="1000"/>
      <c r="LG145" s="1000"/>
      <c r="LH145" s="1000"/>
      <c r="LI145" s="1000"/>
      <c r="LJ145" s="1000"/>
      <c r="LK145" s="1000"/>
      <c r="LL145" s="1000"/>
      <c r="LM145" s="1000"/>
      <c r="LN145" s="1000"/>
      <c r="LO145" s="1000"/>
      <c r="LP145" s="1000"/>
      <c r="LQ145" s="1000"/>
      <c r="LR145" s="1000"/>
      <c r="LS145" s="1000"/>
      <c r="LT145" s="1000"/>
      <c r="LU145" s="1000"/>
      <c r="LV145" s="1000"/>
      <c r="LW145" s="1000"/>
      <c r="LX145" s="1000"/>
      <c r="LY145" s="1000"/>
      <c r="LZ145" s="1000"/>
      <c r="MA145" s="1000"/>
      <c r="MB145" s="1000"/>
      <c r="MC145" s="1000"/>
      <c r="MD145" s="1000"/>
      <c r="ME145" s="1000"/>
      <c r="MF145" s="1000"/>
      <c r="MG145" s="1000"/>
      <c r="MH145" s="1000"/>
      <c r="MI145" s="1000"/>
      <c r="MJ145" s="1000"/>
      <c r="MK145" s="1000"/>
      <c r="ML145" s="1000"/>
      <c r="MM145" s="1000"/>
      <c r="MN145" s="1000"/>
      <c r="MO145" s="1000"/>
      <c r="MP145" s="1000"/>
      <c r="MQ145" s="1000"/>
      <c r="MR145" s="1000"/>
      <c r="MS145" s="1000"/>
      <c r="MT145" s="1000"/>
      <c r="MU145" s="1000"/>
      <c r="MV145" s="1000"/>
      <c r="MW145" s="1000"/>
      <c r="MX145" s="1000"/>
      <c r="MY145" s="1000"/>
      <c r="MZ145" s="1000"/>
      <c r="NA145" s="1000"/>
      <c r="NB145" s="1000"/>
      <c r="NC145" s="1000"/>
      <c r="ND145" s="1000"/>
      <c r="NE145" s="1000"/>
      <c r="NF145" s="1000"/>
      <c r="NG145" s="1000"/>
      <c r="NH145" s="1000"/>
      <c r="NI145" s="1000"/>
      <c r="NJ145" s="1000"/>
      <c r="NK145" s="1000"/>
      <c r="NL145" s="1000"/>
      <c r="NM145" s="1000"/>
      <c r="NN145" s="1000"/>
      <c r="NO145" s="1000"/>
      <c r="NP145" s="1000"/>
      <c r="NQ145" s="1000"/>
      <c r="NR145" s="1000"/>
      <c r="NS145" s="1000"/>
      <c r="NT145" s="1000"/>
      <c r="NU145" s="1000"/>
      <c r="NV145" s="1000"/>
      <c r="NW145" s="1000"/>
      <c r="NX145" s="1000"/>
      <c r="NY145" s="1000"/>
      <c r="NZ145" s="1000"/>
      <c r="OA145" s="1000"/>
      <c r="OB145" s="1000"/>
      <c r="OC145" s="1000"/>
      <c r="OD145" s="1000"/>
      <c r="OE145" s="1000"/>
      <c r="OF145" s="1000"/>
      <c r="OG145" s="1000"/>
      <c r="OH145" s="1000"/>
      <c r="OI145" s="1000"/>
      <c r="OJ145" s="1000"/>
      <c r="OK145" s="1000"/>
      <c r="OL145" s="1000"/>
      <c r="OM145" s="1000"/>
      <c r="ON145" s="1000"/>
      <c r="OO145" s="1000"/>
      <c r="OP145" s="1000"/>
      <c r="OQ145" s="1000"/>
      <c r="OR145" s="1000"/>
      <c r="OS145" s="1000"/>
      <c r="OT145" s="1000"/>
      <c r="OU145" s="1000"/>
      <c r="OV145" s="1000"/>
      <c r="OW145" s="1000"/>
      <c r="OX145" s="1000"/>
      <c r="OY145" s="1000"/>
      <c r="OZ145" s="1000"/>
      <c r="PA145" s="1000"/>
      <c r="PB145" s="1000"/>
      <c r="PC145" s="1000"/>
      <c r="PD145" s="1000"/>
      <c r="PE145" s="1000"/>
      <c r="PF145" s="1000"/>
      <c r="PG145" s="1000"/>
      <c r="PH145" s="1000"/>
      <c r="PI145" s="1000"/>
      <c r="PJ145" s="1000"/>
      <c r="PK145" s="1000"/>
      <c r="PL145" s="1000"/>
      <c r="PM145" s="1000"/>
      <c r="PN145" s="1000"/>
      <c r="PO145" s="1000"/>
      <c r="PP145" s="1000"/>
      <c r="PQ145" s="1000"/>
      <c r="PR145" s="1000"/>
      <c r="PS145" s="1000"/>
      <c r="PT145" s="1000"/>
      <c r="PU145" s="1000"/>
      <c r="PV145" s="1000"/>
      <c r="PW145" s="1000"/>
      <c r="PX145" s="1000"/>
      <c r="PY145" s="1000"/>
      <c r="PZ145" s="1000"/>
      <c r="QA145" s="1000"/>
      <c r="QB145" s="1000"/>
      <c r="QC145" s="1000"/>
      <c r="QD145" s="1000"/>
      <c r="QE145" s="1000"/>
      <c r="QF145" s="1000"/>
      <c r="QG145" s="1000"/>
      <c r="QH145" s="1000"/>
      <c r="QI145" s="1000"/>
      <c r="QJ145" s="1000"/>
      <c r="QK145" s="1000"/>
      <c r="QL145" s="1000"/>
      <c r="QM145" s="1000"/>
      <c r="QN145" s="1000"/>
      <c r="QO145" s="1000"/>
      <c r="QP145" s="1000"/>
      <c r="QQ145" s="1000"/>
      <c r="QR145" s="1000"/>
      <c r="QS145" s="1000"/>
      <c r="QT145" s="1000"/>
      <c r="QU145" s="1000"/>
      <c r="QV145" s="1000"/>
      <c r="QW145" s="1000"/>
      <c r="QX145" s="1000"/>
      <c r="QY145" s="1000"/>
      <c r="QZ145" s="1000"/>
      <c r="RA145" s="1000"/>
      <c r="RB145" s="1000"/>
      <c r="RC145" s="1000"/>
      <c r="RD145" s="1000"/>
      <c r="RE145" s="1000"/>
      <c r="RF145" s="1000"/>
      <c r="RG145" s="1000"/>
      <c r="RH145" s="1000"/>
      <c r="RI145" s="1000"/>
      <c r="RJ145" s="1000"/>
      <c r="RK145" s="1000"/>
      <c r="RL145" s="1000"/>
      <c r="RM145" s="1000"/>
      <c r="RN145" s="1000"/>
      <c r="RO145" s="1000"/>
      <c r="RP145" s="1000"/>
      <c r="RQ145" s="1000"/>
      <c r="RR145" s="1000"/>
      <c r="RS145" s="1000"/>
      <c r="RT145" s="1000"/>
      <c r="RU145" s="1000"/>
      <c r="RV145" s="1000"/>
      <c r="RW145" s="1000"/>
      <c r="RX145" s="1000"/>
      <c r="RY145" s="1000"/>
      <c r="RZ145" s="1000"/>
      <c r="SA145" s="1000"/>
      <c r="SB145" s="1000"/>
      <c r="SC145" s="1000"/>
      <c r="SD145" s="1000"/>
      <c r="SE145" s="1000"/>
      <c r="SF145" s="1000"/>
      <c r="SG145" s="1000"/>
      <c r="SH145" s="1000"/>
      <c r="SI145" s="1000"/>
      <c r="SJ145" s="1000"/>
      <c r="SK145" s="1000"/>
      <c r="SL145" s="1000"/>
      <c r="SM145" s="1000"/>
      <c r="SN145" s="1000"/>
      <c r="SO145" s="1000"/>
      <c r="SP145" s="1000"/>
      <c r="SQ145" s="1000"/>
      <c r="SR145" s="1000"/>
      <c r="SS145" s="1000"/>
      <c r="ST145" s="1000"/>
      <c r="SU145" s="1000"/>
      <c r="SV145" s="1000"/>
      <c r="SW145" s="1000"/>
      <c r="SX145" s="1000"/>
      <c r="SY145" s="1000"/>
      <c r="SZ145" s="1000"/>
      <c r="TA145" s="1000"/>
      <c r="TB145" s="1000"/>
      <c r="TC145" s="1000"/>
      <c r="TD145" s="1000"/>
      <c r="TE145" s="1000"/>
      <c r="TF145" s="1000"/>
      <c r="TG145" s="1000"/>
      <c r="TH145" s="1000"/>
      <c r="TI145" s="1000"/>
      <c r="TJ145" s="1000"/>
      <c r="TK145" s="1000"/>
      <c r="TL145" s="1000"/>
      <c r="TM145" s="1000"/>
      <c r="TN145" s="1000"/>
      <c r="TO145" s="1000"/>
      <c r="TP145" s="1000"/>
      <c r="TQ145" s="1000"/>
      <c r="TR145" s="1000"/>
      <c r="TS145" s="1000"/>
      <c r="TT145" s="1000"/>
      <c r="TU145" s="1000"/>
      <c r="TV145" s="1000"/>
      <c r="TW145" s="1000"/>
      <c r="TX145" s="1000"/>
      <c r="TY145" s="1000"/>
      <c r="TZ145" s="1000"/>
      <c r="UA145" s="1000"/>
      <c r="UB145" s="1000"/>
      <c r="UC145" s="1000"/>
      <c r="UD145" s="1000"/>
      <c r="UE145" s="1000"/>
      <c r="UF145" s="1000"/>
      <c r="UG145" s="1000"/>
      <c r="UH145" s="1000"/>
      <c r="UI145" s="1000"/>
      <c r="UJ145" s="1000"/>
      <c r="UK145" s="1000"/>
      <c r="UL145" s="1000"/>
      <c r="UM145" s="1000"/>
      <c r="UN145" s="1000"/>
      <c r="UO145" s="1000"/>
      <c r="UP145" s="1000"/>
      <c r="UQ145" s="1000"/>
      <c r="UR145" s="1000"/>
      <c r="US145" s="1000"/>
      <c r="UT145" s="1000"/>
      <c r="UU145" s="1000"/>
      <c r="UV145" s="1000"/>
      <c r="UW145" s="1000"/>
      <c r="UX145" s="1000"/>
      <c r="UY145" s="1000"/>
      <c r="UZ145" s="1000"/>
      <c r="VA145" s="1000"/>
      <c r="VB145" s="1000"/>
      <c r="VC145" s="1000"/>
      <c r="VD145" s="1000"/>
      <c r="VE145" s="1000"/>
      <c r="VF145" s="1000"/>
      <c r="VG145" s="1000"/>
      <c r="VH145" s="1000"/>
      <c r="VI145" s="1000"/>
      <c r="VJ145" s="1000"/>
      <c r="VK145" s="1000"/>
      <c r="VL145" s="1000"/>
      <c r="VM145" s="1000"/>
      <c r="VN145" s="1000"/>
      <c r="VO145" s="1000"/>
      <c r="VP145" s="1000"/>
      <c r="VQ145" s="1000"/>
      <c r="VR145" s="1000"/>
      <c r="VS145" s="1000"/>
      <c r="VT145" s="1000"/>
      <c r="VU145" s="1000"/>
      <c r="VV145" s="1000"/>
      <c r="VW145" s="1000"/>
      <c r="VX145" s="1000"/>
      <c r="VY145" s="1000"/>
      <c r="VZ145" s="1000"/>
      <c r="WA145" s="1000"/>
      <c r="WB145" s="1000"/>
      <c r="WC145" s="1000"/>
      <c r="WD145" s="1000"/>
      <c r="WE145" s="1000"/>
      <c r="WF145" s="1000"/>
      <c r="WG145" s="1000"/>
      <c r="WH145" s="1000"/>
      <c r="WI145" s="1000"/>
      <c r="WJ145" s="1000"/>
      <c r="WK145" s="1000"/>
      <c r="WL145" s="1000"/>
      <c r="WM145" s="1000"/>
      <c r="WN145" s="1000"/>
      <c r="WO145" s="1000"/>
      <c r="WP145" s="1000"/>
      <c r="WQ145" s="1000"/>
      <c r="WR145" s="1000"/>
      <c r="WS145" s="1000"/>
      <c r="WT145" s="1000"/>
      <c r="WU145" s="1000"/>
      <c r="WV145" s="1000"/>
      <c r="WW145" s="1000"/>
      <c r="WX145" s="1000"/>
      <c r="WY145" s="1000"/>
      <c r="WZ145" s="1000"/>
      <c r="XA145" s="1000"/>
      <c r="XB145" s="1000"/>
      <c r="XC145" s="1000"/>
      <c r="XD145" s="1000"/>
      <c r="XE145" s="1000"/>
      <c r="XF145" s="1000"/>
      <c r="XG145" s="1000"/>
      <c r="XH145" s="1000"/>
      <c r="XI145" s="1000"/>
      <c r="XJ145" s="1000"/>
      <c r="XK145" s="1000"/>
      <c r="XL145" s="1000"/>
      <c r="XM145" s="1000"/>
      <c r="XN145" s="1000"/>
      <c r="XO145" s="1000"/>
      <c r="XP145" s="1000"/>
      <c r="XQ145" s="1000"/>
      <c r="XR145" s="1000"/>
      <c r="XS145" s="1000"/>
      <c r="XT145" s="1000"/>
      <c r="XU145" s="1000"/>
      <c r="XV145" s="1000"/>
      <c r="XW145" s="1000"/>
      <c r="XX145" s="1000"/>
      <c r="XY145" s="1000"/>
      <c r="XZ145" s="1000"/>
      <c r="YA145" s="1000"/>
      <c r="YB145" s="1000"/>
      <c r="YC145" s="1000"/>
      <c r="YD145" s="1000"/>
      <c r="YE145" s="1000"/>
      <c r="YF145" s="1000"/>
      <c r="YG145" s="1000"/>
      <c r="YH145" s="1000"/>
      <c r="YI145" s="1000"/>
      <c r="YJ145" s="1000"/>
      <c r="YK145" s="1000"/>
      <c r="YL145" s="1000"/>
      <c r="YM145" s="1000"/>
      <c r="YN145" s="1000"/>
      <c r="YO145" s="1000"/>
      <c r="YP145" s="1000"/>
      <c r="YQ145" s="1000"/>
      <c r="YR145" s="1000"/>
      <c r="YS145" s="1000"/>
      <c r="YT145" s="1000"/>
      <c r="YU145" s="1000"/>
      <c r="YV145" s="1000"/>
      <c r="YW145" s="1000"/>
      <c r="YX145" s="1000"/>
      <c r="YY145" s="1000"/>
      <c r="YZ145" s="1000"/>
      <c r="ZA145" s="1000"/>
      <c r="ZB145" s="1000"/>
      <c r="ZC145" s="1000"/>
      <c r="ZD145" s="1000"/>
      <c r="ZE145" s="1000"/>
      <c r="ZF145" s="1000"/>
      <c r="ZG145" s="1000"/>
      <c r="ZH145" s="1000"/>
      <c r="ZI145" s="1000"/>
      <c r="ZJ145" s="1000"/>
      <c r="ZK145" s="1000"/>
      <c r="ZL145" s="1000"/>
      <c r="ZM145" s="1000"/>
      <c r="ZN145" s="1000"/>
      <c r="ZO145" s="1000"/>
      <c r="ZP145" s="1000"/>
      <c r="ZQ145" s="1000"/>
      <c r="ZR145" s="1000"/>
      <c r="ZS145" s="1000"/>
      <c r="ZT145" s="1000"/>
      <c r="ZU145" s="1000"/>
      <c r="ZV145" s="1000"/>
      <c r="ZW145" s="1000"/>
      <c r="ZX145" s="1000"/>
      <c r="ZY145" s="1000"/>
      <c r="ZZ145" s="1000"/>
      <c r="AAA145" s="1000"/>
      <c r="AAB145" s="1000"/>
      <c r="AAC145" s="1000"/>
      <c r="AAD145" s="1000"/>
      <c r="AAE145" s="1000"/>
      <c r="AAF145" s="1000"/>
      <c r="AAG145" s="1000"/>
      <c r="AAH145" s="1000"/>
      <c r="AAI145" s="1000"/>
      <c r="AAJ145" s="1000"/>
      <c r="AAK145" s="1000"/>
      <c r="AAL145" s="1000"/>
      <c r="AAM145" s="1000"/>
      <c r="AAN145" s="1000"/>
      <c r="AAO145" s="1000"/>
      <c r="AAP145" s="1000"/>
      <c r="AAQ145" s="1000"/>
      <c r="AAR145" s="1000"/>
      <c r="AAS145" s="1000"/>
      <c r="AAT145" s="1000"/>
      <c r="AAU145" s="1000"/>
      <c r="AAV145" s="1000"/>
      <c r="AAW145" s="1000"/>
      <c r="AAX145" s="1000"/>
      <c r="AAY145" s="1000"/>
      <c r="AAZ145" s="1000"/>
      <c r="ABA145" s="1000"/>
      <c r="ABB145" s="1000"/>
      <c r="ABC145" s="1000"/>
      <c r="ABD145" s="1000"/>
      <c r="ABE145" s="1000"/>
      <c r="ABF145" s="1000"/>
      <c r="ABG145" s="1000"/>
      <c r="ABH145" s="1000"/>
      <c r="ABI145" s="1000"/>
      <c r="ABJ145" s="1000"/>
      <c r="ABK145" s="1000"/>
      <c r="ABL145" s="1000"/>
      <c r="ABM145" s="1000"/>
      <c r="ABN145" s="1000"/>
      <c r="ABO145" s="1000"/>
      <c r="ABP145" s="1000"/>
      <c r="ABQ145" s="1000"/>
      <c r="ABR145" s="1000"/>
      <c r="ABS145" s="1000"/>
      <c r="ABT145" s="1000"/>
      <c r="ABU145" s="1000"/>
      <c r="ABV145" s="1000"/>
      <c r="ABW145" s="1000"/>
      <c r="ABX145" s="1000"/>
      <c r="ABY145" s="1000"/>
      <c r="ABZ145" s="1000"/>
      <c r="ACA145" s="1000"/>
      <c r="ACB145" s="1000"/>
      <c r="ACC145" s="1000"/>
      <c r="ACD145" s="1000"/>
      <c r="ACE145" s="1000"/>
      <c r="ACF145" s="1000"/>
      <c r="ACG145" s="1000"/>
      <c r="ACH145" s="1000"/>
      <c r="ACI145" s="1000"/>
      <c r="ACJ145" s="1000"/>
      <c r="ACK145" s="1000"/>
      <c r="ACL145" s="1000"/>
      <c r="ACM145" s="1000"/>
      <c r="ACN145" s="1000"/>
      <c r="ACO145" s="1000"/>
      <c r="ACP145" s="1000"/>
      <c r="ACQ145" s="1000"/>
      <c r="ACR145" s="1000"/>
      <c r="ACS145" s="1000"/>
      <c r="ACT145" s="1000"/>
      <c r="ACU145" s="1000"/>
      <c r="ACV145" s="1000"/>
      <c r="ACW145" s="1000"/>
      <c r="ACX145" s="1000"/>
      <c r="ACY145" s="1000"/>
      <c r="ACZ145" s="1000"/>
      <c r="ADA145" s="1000"/>
      <c r="ADB145" s="1000"/>
      <c r="ADC145" s="1000"/>
      <c r="ADD145" s="1000"/>
      <c r="ADE145" s="1000"/>
      <c r="ADF145" s="1000"/>
      <c r="ADG145" s="1000"/>
      <c r="ADH145" s="1000"/>
      <c r="ADI145" s="1000"/>
      <c r="ADJ145" s="1000"/>
      <c r="ADK145" s="1000"/>
      <c r="ADL145" s="1000"/>
      <c r="ADM145" s="1000"/>
      <c r="ADN145" s="1000"/>
      <c r="ADO145" s="1000"/>
      <c r="ADP145" s="1000"/>
      <c r="ADQ145" s="1000"/>
      <c r="ADR145" s="1000"/>
      <c r="ADS145" s="1000"/>
      <c r="ADT145" s="1000"/>
      <c r="ADU145" s="1000"/>
      <c r="ADV145" s="1000"/>
      <c r="ADW145" s="1000"/>
      <c r="ADX145" s="1000"/>
      <c r="ADY145" s="1000"/>
      <c r="ADZ145" s="1000"/>
      <c r="AEA145" s="1000"/>
      <c r="AEB145" s="1000"/>
      <c r="AEC145" s="1000"/>
      <c r="AED145" s="1000"/>
      <c r="AEE145" s="1000"/>
      <c r="AEF145" s="1000"/>
      <c r="AEG145" s="1000"/>
      <c r="AEH145" s="1000"/>
      <c r="AEI145" s="1000"/>
      <c r="AEJ145" s="1000"/>
      <c r="AEK145" s="1000"/>
      <c r="AEL145" s="1000"/>
      <c r="AEM145" s="1000"/>
      <c r="AEN145" s="1000"/>
      <c r="AEO145" s="1000"/>
      <c r="AEP145" s="1000"/>
      <c r="AEQ145" s="1000"/>
      <c r="AER145" s="1000"/>
      <c r="AES145" s="1000"/>
      <c r="AET145" s="1000"/>
      <c r="AEU145" s="1000"/>
      <c r="AEV145" s="1000"/>
      <c r="AEW145" s="1000"/>
      <c r="AEX145" s="1000"/>
      <c r="AEY145" s="1000"/>
      <c r="AEZ145" s="1000"/>
      <c r="AFA145" s="1000"/>
      <c r="AFB145" s="1000"/>
      <c r="AFC145" s="1000"/>
      <c r="AFD145" s="1000"/>
      <c r="AFE145" s="1000"/>
      <c r="AFF145" s="1000"/>
      <c r="AFG145" s="1000"/>
      <c r="AFH145" s="1000"/>
      <c r="AFI145" s="1000"/>
      <c r="AFJ145" s="1000"/>
      <c r="AFK145" s="1000"/>
      <c r="AFL145" s="1000"/>
      <c r="AFM145" s="1000"/>
      <c r="AFN145" s="1000"/>
      <c r="AFO145" s="1000"/>
      <c r="AFP145" s="1000"/>
      <c r="AFQ145" s="1000"/>
      <c r="AFR145" s="1000"/>
      <c r="AFS145" s="1000"/>
      <c r="AFT145" s="1000"/>
      <c r="AFU145" s="1000"/>
      <c r="AFV145" s="1000"/>
      <c r="AFW145" s="1000"/>
      <c r="AFX145" s="1000"/>
      <c r="AFY145" s="1000"/>
      <c r="AFZ145" s="1000"/>
      <c r="AGA145" s="1000"/>
      <c r="AGB145" s="1000"/>
      <c r="AGC145" s="1000"/>
      <c r="AGD145" s="1000"/>
      <c r="AGE145" s="1000"/>
      <c r="AGF145" s="1000"/>
      <c r="AGG145" s="1000"/>
      <c r="AGH145" s="1000"/>
      <c r="AGI145" s="1000"/>
      <c r="AGJ145" s="1000"/>
      <c r="AGK145" s="1000"/>
      <c r="AGL145" s="1000"/>
      <c r="AGM145" s="1000"/>
      <c r="AGN145" s="1000"/>
      <c r="AGO145" s="1000"/>
      <c r="AGP145" s="1000"/>
      <c r="AGQ145" s="1000"/>
      <c r="AGR145" s="1000"/>
      <c r="AGS145" s="1000"/>
      <c r="AGT145" s="1000"/>
      <c r="AGU145" s="1000"/>
      <c r="AGV145" s="1000"/>
      <c r="AGW145" s="1000"/>
      <c r="AGX145" s="1000"/>
      <c r="AGY145" s="1000"/>
      <c r="AGZ145" s="1000"/>
      <c r="AHA145" s="1000"/>
      <c r="AHB145" s="1000"/>
      <c r="AHC145" s="1000"/>
      <c r="AHD145" s="1000"/>
      <c r="AHE145" s="1000"/>
      <c r="AHF145" s="1000"/>
      <c r="AHG145" s="1000"/>
      <c r="AHH145" s="1000"/>
      <c r="AHI145" s="1000"/>
      <c r="AHJ145" s="1000"/>
      <c r="AHK145" s="1000"/>
      <c r="AHL145" s="1000"/>
      <c r="AHM145" s="1000"/>
      <c r="AHN145" s="1000"/>
      <c r="AHO145" s="1000"/>
      <c r="AHP145" s="1000"/>
      <c r="AHQ145" s="1000"/>
      <c r="AHR145" s="1000"/>
      <c r="AHS145" s="1000"/>
      <c r="AHT145" s="1000"/>
      <c r="AHU145" s="1000"/>
      <c r="AHV145" s="1000"/>
      <c r="AHW145" s="1000"/>
      <c r="AHX145" s="1000"/>
      <c r="AHY145" s="1000"/>
      <c r="AHZ145" s="1000"/>
      <c r="AIA145" s="1000"/>
      <c r="AIB145" s="1000"/>
      <c r="AIC145" s="1000"/>
      <c r="AID145" s="1000"/>
      <c r="AIE145" s="1000"/>
      <c r="AIF145" s="1000"/>
      <c r="AIG145" s="1000"/>
      <c r="AIH145" s="1000"/>
      <c r="AII145" s="1000"/>
      <c r="AIJ145" s="1000"/>
      <c r="AIK145" s="1000"/>
      <c r="AIL145" s="1000"/>
      <c r="AIM145" s="1000"/>
      <c r="AIN145" s="1000"/>
      <c r="AIO145" s="1000"/>
      <c r="AIP145" s="1000"/>
      <c r="AIQ145" s="1000"/>
      <c r="AIR145" s="1000"/>
      <c r="AIS145" s="1000"/>
      <c r="AIT145" s="1000"/>
      <c r="AIU145" s="1000"/>
      <c r="AIV145" s="1000"/>
      <c r="AIW145" s="1000"/>
      <c r="AIX145" s="1000"/>
      <c r="AIY145" s="1000"/>
      <c r="AIZ145" s="1000"/>
      <c r="AJA145" s="1000"/>
      <c r="AJB145" s="1000"/>
      <c r="AJC145" s="1000"/>
      <c r="AJD145" s="1000"/>
      <c r="AJE145" s="1000"/>
      <c r="AJF145" s="1000"/>
      <c r="AJG145" s="1000"/>
      <c r="AJH145" s="1000"/>
      <c r="AJI145" s="1000"/>
      <c r="AJJ145" s="1000"/>
      <c r="AJK145" s="1000"/>
      <c r="AJL145" s="1000"/>
      <c r="AJM145" s="1000"/>
      <c r="AJN145" s="1000"/>
      <c r="AJO145" s="1000"/>
      <c r="AJP145" s="1000"/>
      <c r="AJQ145" s="1000"/>
      <c r="AJR145" s="1000"/>
      <c r="AJS145" s="1000"/>
      <c r="AJT145" s="1000"/>
      <c r="AJU145" s="1000"/>
      <c r="AJV145" s="1000"/>
      <c r="AJW145" s="1000"/>
      <c r="AJX145" s="1000"/>
      <c r="AJY145" s="1000"/>
      <c r="AJZ145" s="1000"/>
      <c r="AKA145" s="1000"/>
      <c r="AKB145" s="1000"/>
      <c r="AKC145" s="1000"/>
      <c r="AKD145" s="1000"/>
      <c r="AKE145" s="1000"/>
      <c r="AKF145" s="1000"/>
      <c r="AKG145" s="1000"/>
      <c r="AKH145" s="1000"/>
      <c r="AKI145" s="1000"/>
      <c r="AKJ145" s="1000"/>
      <c r="AKK145" s="1000"/>
      <c r="AKL145" s="1000"/>
      <c r="AKM145" s="1000"/>
      <c r="AKN145" s="1000"/>
      <c r="AKO145" s="1000"/>
      <c r="AKP145" s="1000"/>
      <c r="AKQ145" s="1000"/>
      <c r="AKR145" s="1000"/>
      <c r="AKS145" s="1000"/>
      <c r="AKT145" s="1000"/>
      <c r="AKU145" s="1000"/>
      <c r="AKV145" s="1000"/>
      <c r="AKW145" s="1000"/>
      <c r="AKX145" s="1000"/>
      <c r="AKY145" s="1000"/>
      <c r="AKZ145" s="1000"/>
      <c r="ALA145" s="1000"/>
      <c r="ALB145" s="1000"/>
      <c r="ALC145" s="1000"/>
      <c r="ALD145" s="1000"/>
      <c r="ALE145" s="1000"/>
      <c r="ALF145" s="1000"/>
      <c r="ALG145" s="1000"/>
      <c r="ALH145" s="1000"/>
      <c r="ALI145" s="1000"/>
      <c r="ALJ145" s="1000"/>
      <c r="ALK145" s="1000"/>
      <c r="ALL145" s="1000"/>
      <c r="ALM145" s="1000"/>
      <c r="ALN145" s="1000"/>
      <c r="ALO145" s="1000"/>
      <c r="ALP145" s="1000"/>
      <c r="ALQ145" s="1000"/>
      <c r="ALR145" s="1000"/>
      <c r="ALS145" s="1000"/>
      <c r="ALT145" s="1000"/>
      <c r="ALU145" s="1000"/>
      <c r="ALV145" s="1000"/>
      <c r="ALW145" s="1000"/>
      <c r="ALX145" s="1000"/>
      <c r="ALY145" s="1000"/>
      <c r="ALZ145" s="1000"/>
      <c r="AMA145" s="1000"/>
      <c r="AMB145" s="1000"/>
      <c r="AMC145" s="1000"/>
      <c r="AMD145" s="1000"/>
      <c r="AME145" s="1000"/>
      <c r="AMF145" s="1000"/>
      <c r="AMG145" s="1000"/>
      <c r="AMH145" s="1000"/>
      <c r="AMI145" s="1000"/>
      <c r="AMJ145" s="1000"/>
    </row>
    <row r="146" spans="1:1024" s="1001" customFormat="1" ht="14">
      <c r="A146" s="1002" t="str">
        <f>IF((ISNUMBER(B146)),$A$1,"")</f>
        <v/>
      </c>
      <c r="B146" s="1003" t="str">
        <f>IF(AND(ISTEXT(C146),ISBLANK(D146)),COUNT($B$5:B145)+1,"")</f>
        <v/>
      </c>
      <c r="C146" s="1004" t="s">
        <v>1945</v>
      </c>
      <c r="D146" s="1005" t="s">
        <v>5</v>
      </c>
      <c r="E146" s="1005">
        <v>13</v>
      </c>
      <c r="F146" s="1005"/>
      <c r="G146" s="935">
        <f>ROUND(E146*F146,2)</f>
        <v>0</v>
      </c>
      <c r="H146" s="999"/>
      <c r="I146" s="1000"/>
      <c r="J146" s="1000"/>
      <c r="K146" s="1000"/>
      <c r="L146" s="1000"/>
      <c r="M146" s="1000"/>
      <c r="N146" s="1000"/>
      <c r="O146" s="1000"/>
      <c r="P146" s="1000"/>
      <c r="Q146" s="1000"/>
      <c r="R146" s="1000"/>
      <c r="S146" s="1000"/>
      <c r="T146" s="1000"/>
      <c r="U146" s="1000"/>
      <c r="V146" s="1000"/>
      <c r="W146" s="1000"/>
      <c r="X146" s="1000"/>
      <c r="Y146" s="1000"/>
      <c r="Z146" s="1000"/>
      <c r="AA146" s="1000"/>
      <c r="AB146" s="1000"/>
      <c r="AC146" s="1000"/>
      <c r="AD146" s="1000"/>
      <c r="AE146" s="1000"/>
      <c r="AF146" s="1000"/>
      <c r="AG146" s="1000"/>
      <c r="AH146" s="1000"/>
      <c r="AI146" s="1000"/>
      <c r="AJ146" s="1000"/>
      <c r="AK146" s="1000"/>
      <c r="AL146" s="1000"/>
      <c r="AM146" s="1000"/>
      <c r="AN146" s="1000"/>
      <c r="AO146" s="1000"/>
      <c r="AP146" s="1000"/>
      <c r="AQ146" s="1000"/>
      <c r="AR146" s="1000"/>
      <c r="AS146" s="1000"/>
      <c r="AT146" s="1000"/>
      <c r="AU146" s="1000"/>
      <c r="AV146" s="1000"/>
      <c r="AW146" s="1000"/>
      <c r="AX146" s="1000"/>
      <c r="AY146" s="1000"/>
      <c r="AZ146" s="1000"/>
      <c r="BA146" s="1000"/>
      <c r="BB146" s="1000"/>
      <c r="BC146" s="1000"/>
      <c r="BD146" s="1000"/>
      <c r="BE146" s="1000"/>
      <c r="BF146" s="1000"/>
      <c r="BG146" s="1000"/>
      <c r="BH146" s="1000"/>
      <c r="BI146" s="1000"/>
      <c r="BJ146" s="1000"/>
      <c r="BK146" s="1000"/>
      <c r="BL146" s="1000"/>
      <c r="BM146" s="1000"/>
      <c r="BN146" s="1000"/>
      <c r="BO146" s="1000"/>
      <c r="BP146" s="1000"/>
      <c r="BQ146" s="1000"/>
      <c r="BR146" s="1000"/>
      <c r="BS146" s="1000"/>
      <c r="BT146" s="1000"/>
      <c r="BU146" s="1000"/>
      <c r="BV146" s="1000"/>
      <c r="BW146" s="1000"/>
      <c r="BX146" s="1000"/>
      <c r="BY146" s="1000"/>
      <c r="BZ146" s="1000"/>
      <c r="CA146" s="1000"/>
      <c r="CB146" s="1000"/>
      <c r="CC146" s="1000"/>
      <c r="CD146" s="1000"/>
      <c r="CE146" s="1000"/>
      <c r="CF146" s="1000"/>
      <c r="CG146" s="1000"/>
      <c r="CH146" s="1000"/>
      <c r="CI146" s="1000"/>
      <c r="CJ146" s="1000"/>
      <c r="CK146" s="1000"/>
      <c r="CL146" s="1000"/>
      <c r="CM146" s="1000"/>
      <c r="CN146" s="1000"/>
      <c r="CO146" s="1000"/>
      <c r="CP146" s="1000"/>
      <c r="CQ146" s="1000"/>
      <c r="CR146" s="1000"/>
      <c r="CS146" s="1000"/>
      <c r="CT146" s="1000"/>
      <c r="CU146" s="1000"/>
      <c r="CV146" s="1000"/>
      <c r="CW146" s="1000"/>
      <c r="CX146" s="1000"/>
      <c r="CY146" s="1000"/>
      <c r="CZ146" s="1000"/>
      <c r="DA146" s="1000"/>
      <c r="DB146" s="1000"/>
      <c r="DC146" s="1000"/>
      <c r="DD146" s="1000"/>
      <c r="DE146" s="1000"/>
      <c r="DF146" s="1000"/>
      <c r="DG146" s="1000"/>
      <c r="DH146" s="1000"/>
      <c r="DI146" s="1000"/>
      <c r="DJ146" s="1000"/>
      <c r="DK146" s="1000"/>
      <c r="DL146" s="1000"/>
      <c r="DM146" s="1000"/>
      <c r="DN146" s="1000"/>
      <c r="DO146" s="1000"/>
      <c r="DP146" s="1000"/>
      <c r="DQ146" s="1000"/>
      <c r="DR146" s="1000"/>
      <c r="DS146" s="1000"/>
      <c r="DT146" s="1000"/>
      <c r="DU146" s="1000"/>
      <c r="DV146" s="1000"/>
      <c r="DW146" s="1000"/>
      <c r="DX146" s="1000"/>
      <c r="DY146" s="1000"/>
      <c r="DZ146" s="1000"/>
      <c r="EA146" s="1000"/>
      <c r="EB146" s="1000"/>
      <c r="EC146" s="1000"/>
      <c r="ED146" s="1000"/>
      <c r="EE146" s="1000"/>
      <c r="EF146" s="1000"/>
      <c r="EG146" s="1000"/>
      <c r="EH146" s="1000"/>
      <c r="EI146" s="1000"/>
      <c r="EJ146" s="1000"/>
      <c r="EK146" s="1000"/>
      <c r="EL146" s="1000"/>
      <c r="EM146" s="1000"/>
      <c r="EN146" s="1000"/>
      <c r="EO146" s="1000"/>
      <c r="EP146" s="1000"/>
      <c r="EQ146" s="1000"/>
      <c r="ER146" s="1000"/>
      <c r="ES146" s="1000"/>
      <c r="ET146" s="1000"/>
      <c r="EU146" s="1000"/>
      <c r="EV146" s="1000"/>
      <c r="EW146" s="1000"/>
      <c r="EX146" s="1000"/>
      <c r="EY146" s="1000"/>
      <c r="EZ146" s="1000"/>
      <c r="FA146" s="1000"/>
      <c r="FB146" s="1000"/>
      <c r="FC146" s="1000"/>
      <c r="FD146" s="1000"/>
      <c r="FE146" s="1000"/>
      <c r="FF146" s="1000"/>
      <c r="FG146" s="1000"/>
      <c r="FH146" s="1000"/>
      <c r="FI146" s="1000"/>
      <c r="FJ146" s="1000"/>
      <c r="FK146" s="1000"/>
      <c r="FL146" s="1000"/>
      <c r="FM146" s="1000"/>
      <c r="FN146" s="1000"/>
      <c r="FO146" s="1000"/>
      <c r="FP146" s="1000"/>
      <c r="FQ146" s="1000"/>
      <c r="FR146" s="1000"/>
      <c r="FS146" s="1000"/>
      <c r="FT146" s="1000"/>
      <c r="FU146" s="1000"/>
      <c r="FV146" s="1000"/>
      <c r="FW146" s="1000"/>
      <c r="FX146" s="1000"/>
      <c r="FY146" s="1000"/>
      <c r="FZ146" s="1000"/>
      <c r="GA146" s="1000"/>
      <c r="GB146" s="1000"/>
      <c r="GC146" s="1000"/>
      <c r="GD146" s="1000"/>
      <c r="GE146" s="1000"/>
      <c r="GF146" s="1000"/>
      <c r="GG146" s="1000"/>
      <c r="GH146" s="1000"/>
      <c r="GI146" s="1000"/>
      <c r="GJ146" s="1000"/>
      <c r="GK146" s="1000"/>
      <c r="GL146" s="1000"/>
      <c r="GM146" s="1000"/>
      <c r="GN146" s="1000"/>
      <c r="GO146" s="1000"/>
      <c r="GP146" s="1000"/>
      <c r="GQ146" s="1000"/>
      <c r="GR146" s="1000"/>
      <c r="GS146" s="1000"/>
      <c r="GT146" s="1000"/>
      <c r="GU146" s="1000"/>
      <c r="GV146" s="1000"/>
      <c r="GW146" s="1000"/>
      <c r="GX146" s="1000"/>
      <c r="GY146" s="1000"/>
      <c r="GZ146" s="1000"/>
      <c r="HA146" s="1000"/>
      <c r="HB146" s="1000"/>
      <c r="HC146" s="1000"/>
      <c r="HD146" s="1000"/>
      <c r="HE146" s="1000"/>
      <c r="HF146" s="1000"/>
      <c r="HG146" s="1000"/>
      <c r="HH146" s="1000"/>
      <c r="HI146" s="1000"/>
      <c r="HJ146" s="1000"/>
      <c r="HK146" s="1000"/>
      <c r="HL146" s="1000"/>
      <c r="HM146" s="1000"/>
      <c r="HN146" s="1000"/>
      <c r="HO146" s="1000"/>
      <c r="HP146" s="1000"/>
      <c r="HQ146" s="1000"/>
      <c r="HR146" s="1000"/>
      <c r="HS146" s="1000"/>
      <c r="HT146" s="1000"/>
      <c r="HU146" s="1000"/>
      <c r="HV146" s="1000"/>
      <c r="HW146" s="1000"/>
      <c r="HX146" s="1000"/>
      <c r="HY146" s="1000"/>
      <c r="HZ146" s="1000"/>
      <c r="IA146" s="1000"/>
      <c r="IB146" s="1000"/>
      <c r="IC146" s="1000"/>
      <c r="ID146" s="1000"/>
      <c r="IE146" s="1000"/>
      <c r="IF146" s="1000"/>
      <c r="IG146" s="1000"/>
      <c r="IH146" s="1000"/>
      <c r="II146" s="1000"/>
      <c r="IJ146" s="1000"/>
      <c r="IK146" s="1000"/>
      <c r="IL146" s="1000"/>
      <c r="IM146" s="1000"/>
      <c r="IN146" s="1000"/>
      <c r="IO146" s="1000"/>
      <c r="IP146" s="1000"/>
      <c r="IQ146" s="1000"/>
      <c r="IR146" s="1000"/>
      <c r="IS146" s="1000"/>
      <c r="IT146" s="1000"/>
      <c r="IU146" s="1000"/>
      <c r="IV146" s="1000"/>
      <c r="IW146" s="1000"/>
      <c r="IX146" s="1000"/>
      <c r="IY146" s="1000"/>
      <c r="IZ146" s="1000"/>
      <c r="JA146" s="1000"/>
      <c r="JB146" s="1000"/>
      <c r="JC146" s="1000"/>
      <c r="JD146" s="1000"/>
      <c r="JE146" s="1000"/>
      <c r="JF146" s="1000"/>
      <c r="JG146" s="1000"/>
      <c r="JH146" s="1000"/>
      <c r="JI146" s="1000"/>
      <c r="JJ146" s="1000"/>
      <c r="JK146" s="1000"/>
      <c r="JL146" s="1000"/>
      <c r="JM146" s="1000"/>
      <c r="JN146" s="1000"/>
      <c r="JO146" s="1000"/>
      <c r="JP146" s="1000"/>
      <c r="JQ146" s="1000"/>
      <c r="JR146" s="1000"/>
      <c r="JS146" s="1000"/>
      <c r="JT146" s="1000"/>
      <c r="JU146" s="1000"/>
      <c r="JV146" s="1000"/>
      <c r="JW146" s="1000"/>
      <c r="JX146" s="1000"/>
      <c r="JY146" s="1000"/>
      <c r="JZ146" s="1000"/>
      <c r="KA146" s="1000"/>
      <c r="KB146" s="1000"/>
      <c r="KC146" s="1000"/>
      <c r="KD146" s="1000"/>
      <c r="KE146" s="1000"/>
      <c r="KF146" s="1000"/>
      <c r="KG146" s="1000"/>
      <c r="KH146" s="1000"/>
      <c r="KI146" s="1000"/>
      <c r="KJ146" s="1000"/>
      <c r="KK146" s="1000"/>
      <c r="KL146" s="1000"/>
      <c r="KM146" s="1000"/>
      <c r="KN146" s="1000"/>
      <c r="KO146" s="1000"/>
      <c r="KP146" s="1000"/>
      <c r="KQ146" s="1000"/>
      <c r="KR146" s="1000"/>
      <c r="KS146" s="1000"/>
      <c r="KT146" s="1000"/>
      <c r="KU146" s="1000"/>
      <c r="KV146" s="1000"/>
      <c r="KW146" s="1000"/>
      <c r="KX146" s="1000"/>
      <c r="KY146" s="1000"/>
      <c r="KZ146" s="1000"/>
      <c r="LA146" s="1000"/>
      <c r="LB146" s="1000"/>
      <c r="LC146" s="1000"/>
      <c r="LD146" s="1000"/>
      <c r="LE146" s="1000"/>
      <c r="LF146" s="1000"/>
      <c r="LG146" s="1000"/>
      <c r="LH146" s="1000"/>
      <c r="LI146" s="1000"/>
      <c r="LJ146" s="1000"/>
      <c r="LK146" s="1000"/>
      <c r="LL146" s="1000"/>
      <c r="LM146" s="1000"/>
      <c r="LN146" s="1000"/>
      <c r="LO146" s="1000"/>
      <c r="LP146" s="1000"/>
      <c r="LQ146" s="1000"/>
      <c r="LR146" s="1000"/>
      <c r="LS146" s="1000"/>
      <c r="LT146" s="1000"/>
      <c r="LU146" s="1000"/>
      <c r="LV146" s="1000"/>
      <c r="LW146" s="1000"/>
      <c r="LX146" s="1000"/>
      <c r="LY146" s="1000"/>
      <c r="LZ146" s="1000"/>
      <c r="MA146" s="1000"/>
      <c r="MB146" s="1000"/>
      <c r="MC146" s="1000"/>
      <c r="MD146" s="1000"/>
      <c r="ME146" s="1000"/>
      <c r="MF146" s="1000"/>
      <c r="MG146" s="1000"/>
      <c r="MH146" s="1000"/>
      <c r="MI146" s="1000"/>
      <c r="MJ146" s="1000"/>
      <c r="MK146" s="1000"/>
      <c r="ML146" s="1000"/>
      <c r="MM146" s="1000"/>
      <c r="MN146" s="1000"/>
      <c r="MO146" s="1000"/>
      <c r="MP146" s="1000"/>
      <c r="MQ146" s="1000"/>
      <c r="MR146" s="1000"/>
      <c r="MS146" s="1000"/>
      <c r="MT146" s="1000"/>
      <c r="MU146" s="1000"/>
      <c r="MV146" s="1000"/>
      <c r="MW146" s="1000"/>
      <c r="MX146" s="1000"/>
      <c r="MY146" s="1000"/>
      <c r="MZ146" s="1000"/>
      <c r="NA146" s="1000"/>
      <c r="NB146" s="1000"/>
      <c r="NC146" s="1000"/>
      <c r="ND146" s="1000"/>
      <c r="NE146" s="1000"/>
      <c r="NF146" s="1000"/>
      <c r="NG146" s="1000"/>
      <c r="NH146" s="1000"/>
      <c r="NI146" s="1000"/>
      <c r="NJ146" s="1000"/>
      <c r="NK146" s="1000"/>
      <c r="NL146" s="1000"/>
      <c r="NM146" s="1000"/>
      <c r="NN146" s="1000"/>
      <c r="NO146" s="1000"/>
      <c r="NP146" s="1000"/>
      <c r="NQ146" s="1000"/>
      <c r="NR146" s="1000"/>
      <c r="NS146" s="1000"/>
      <c r="NT146" s="1000"/>
      <c r="NU146" s="1000"/>
      <c r="NV146" s="1000"/>
      <c r="NW146" s="1000"/>
      <c r="NX146" s="1000"/>
      <c r="NY146" s="1000"/>
      <c r="NZ146" s="1000"/>
      <c r="OA146" s="1000"/>
      <c r="OB146" s="1000"/>
      <c r="OC146" s="1000"/>
      <c r="OD146" s="1000"/>
      <c r="OE146" s="1000"/>
      <c r="OF146" s="1000"/>
      <c r="OG146" s="1000"/>
      <c r="OH146" s="1000"/>
      <c r="OI146" s="1000"/>
      <c r="OJ146" s="1000"/>
      <c r="OK146" s="1000"/>
      <c r="OL146" s="1000"/>
      <c r="OM146" s="1000"/>
      <c r="ON146" s="1000"/>
      <c r="OO146" s="1000"/>
      <c r="OP146" s="1000"/>
      <c r="OQ146" s="1000"/>
      <c r="OR146" s="1000"/>
      <c r="OS146" s="1000"/>
      <c r="OT146" s="1000"/>
      <c r="OU146" s="1000"/>
      <c r="OV146" s="1000"/>
      <c r="OW146" s="1000"/>
      <c r="OX146" s="1000"/>
      <c r="OY146" s="1000"/>
      <c r="OZ146" s="1000"/>
      <c r="PA146" s="1000"/>
      <c r="PB146" s="1000"/>
      <c r="PC146" s="1000"/>
      <c r="PD146" s="1000"/>
      <c r="PE146" s="1000"/>
      <c r="PF146" s="1000"/>
      <c r="PG146" s="1000"/>
      <c r="PH146" s="1000"/>
      <c r="PI146" s="1000"/>
      <c r="PJ146" s="1000"/>
      <c r="PK146" s="1000"/>
      <c r="PL146" s="1000"/>
      <c r="PM146" s="1000"/>
      <c r="PN146" s="1000"/>
      <c r="PO146" s="1000"/>
      <c r="PP146" s="1000"/>
      <c r="PQ146" s="1000"/>
      <c r="PR146" s="1000"/>
      <c r="PS146" s="1000"/>
      <c r="PT146" s="1000"/>
      <c r="PU146" s="1000"/>
      <c r="PV146" s="1000"/>
      <c r="PW146" s="1000"/>
      <c r="PX146" s="1000"/>
      <c r="PY146" s="1000"/>
      <c r="PZ146" s="1000"/>
      <c r="QA146" s="1000"/>
      <c r="QB146" s="1000"/>
      <c r="QC146" s="1000"/>
      <c r="QD146" s="1000"/>
      <c r="QE146" s="1000"/>
      <c r="QF146" s="1000"/>
      <c r="QG146" s="1000"/>
      <c r="QH146" s="1000"/>
      <c r="QI146" s="1000"/>
      <c r="QJ146" s="1000"/>
      <c r="QK146" s="1000"/>
      <c r="QL146" s="1000"/>
      <c r="QM146" s="1000"/>
      <c r="QN146" s="1000"/>
      <c r="QO146" s="1000"/>
      <c r="QP146" s="1000"/>
      <c r="QQ146" s="1000"/>
      <c r="QR146" s="1000"/>
      <c r="QS146" s="1000"/>
      <c r="QT146" s="1000"/>
      <c r="QU146" s="1000"/>
      <c r="QV146" s="1000"/>
      <c r="QW146" s="1000"/>
      <c r="QX146" s="1000"/>
      <c r="QY146" s="1000"/>
      <c r="QZ146" s="1000"/>
      <c r="RA146" s="1000"/>
      <c r="RB146" s="1000"/>
      <c r="RC146" s="1000"/>
      <c r="RD146" s="1000"/>
      <c r="RE146" s="1000"/>
      <c r="RF146" s="1000"/>
      <c r="RG146" s="1000"/>
      <c r="RH146" s="1000"/>
      <c r="RI146" s="1000"/>
      <c r="RJ146" s="1000"/>
      <c r="RK146" s="1000"/>
      <c r="RL146" s="1000"/>
      <c r="RM146" s="1000"/>
      <c r="RN146" s="1000"/>
      <c r="RO146" s="1000"/>
      <c r="RP146" s="1000"/>
      <c r="RQ146" s="1000"/>
      <c r="RR146" s="1000"/>
      <c r="RS146" s="1000"/>
      <c r="RT146" s="1000"/>
      <c r="RU146" s="1000"/>
      <c r="RV146" s="1000"/>
      <c r="RW146" s="1000"/>
      <c r="RX146" s="1000"/>
      <c r="RY146" s="1000"/>
      <c r="RZ146" s="1000"/>
      <c r="SA146" s="1000"/>
      <c r="SB146" s="1000"/>
      <c r="SC146" s="1000"/>
      <c r="SD146" s="1000"/>
      <c r="SE146" s="1000"/>
      <c r="SF146" s="1000"/>
      <c r="SG146" s="1000"/>
      <c r="SH146" s="1000"/>
      <c r="SI146" s="1000"/>
      <c r="SJ146" s="1000"/>
      <c r="SK146" s="1000"/>
      <c r="SL146" s="1000"/>
      <c r="SM146" s="1000"/>
      <c r="SN146" s="1000"/>
      <c r="SO146" s="1000"/>
      <c r="SP146" s="1000"/>
      <c r="SQ146" s="1000"/>
      <c r="SR146" s="1000"/>
      <c r="SS146" s="1000"/>
      <c r="ST146" s="1000"/>
      <c r="SU146" s="1000"/>
      <c r="SV146" s="1000"/>
      <c r="SW146" s="1000"/>
      <c r="SX146" s="1000"/>
      <c r="SY146" s="1000"/>
      <c r="SZ146" s="1000"/>
      <c r="TA146" s="1000"/>
      <c r="TB146" s="1000"/>
      <c r="TC146" s="1000"/>
      <c r="TD146" s="1000"/>
      <c r="TE146" s="1000"/>
      <c r="TF146" s="1000"/>
      <c r="TG146" s="1000"/>
      <c r="TH146" s="1000"/>
      <c r="TI146" s="1000"/>
      <c r="TJ146" s="1000"/>
      <c r="TK146" s="1000"/>
      <c r="TL146" s="1000"/>
      <c r="TM146" s="1000"/>
      <c r="TN146" s="1000"/>
      <c r="TO146" s="1000"/>
      <c r="TP146" s="1000"/>
      <c r="TQ146" s="1000"/>
      <c r="TR146" s="1000"/>
      <c r="TS146" s="1000"/>
      <c r="TT146" s="1000"/>
      <c r="TU146" s="1000"/>
      <c r="TV146" s="1000"/>
      <c r="TW146" s="1000"/>
      <c r="TX146" s="1000"/>
      <c r="TY146" s="1000"/>
      <c r="TZ146" s="1000"/>
      <c r="UA146" s="1000"/>
      <c r="UB146" s="1000"/>
      <c r="UC146" s="1000"/>
      <c r="UD146" s="1000"/>
      <c r="UE146" s="1000"/>
      <c r="UF146" s="1000"/>
      <c r="UG146" s="1000"/>
      <c r="UH146" s="1000"/>
      <c r="UI146" s="1000"/>
      <c r="UJ146" s="1000"/>
      <c r="UK146" s="1000"/>
      <c r="UL146" s="1000"/>
      <c r="UM146" s="1000"/>
      <c r="UN146" s="1000"/>
      <c r="UO146" s="1000"/>
      <c r="UP146" s="1000"/>
      <c r="UQ146" s="1000"/>
      <c r="UR146" s="1000"/>
      <c r="US146" s="1000"/>
      <c r="UT146" s="1000"/>
      <c r="UU146" s="1000"/>
      <c r="UV146" s="1000"/>
      <c r="UW146" s="1000"/>
      <c r="UX146" s="1000"/>
      <c r="UY146" s="1000"/>
      <c r="UZ146" s="1000"/>
      <c r="VA146" s="1000"/>
      <c r="VB146" s="1000"/>
      <c r="VC146" s="1000"/>
      <c r="VD146" s="1000"/>
      <c r="VE146" s="1000"/>
      <c r="VF146" s="1000"/>
      <c r="VG146" s="1000"/>
      <c r="VH146" s="1000"/>
      <c r="VI146" s="1000"/>
      <c r="VJ146" s="1000"/>
      <c r="VK146" s="1000"/>
      <c r="VL146" s="1000"/>
      <c r="VM146" s="1000"/>
      <c r="VN146" s="1000"/>
      <c r="VO146" s="1000"/>
      <c r="VP146" s="1000"/>
      <c r="VQ146" s="1000"/>
      <c r="VR146" s="1000"/>
      <c r="VS146" s="1000"/>
      <c r="VT146" s="1000"/>
      <c r="VU146" s="1000"/>
      <c r="VV146" s="1000"/>
      <c r="VW146" s="1000"/>
      <c r="VX146" s="1000"/>
      <c r="VY146" s="1000"/>
      <c r="VZ146" s="1000"/>
      <c r="WA146" s="1000"/>
      <c r="WB146" s="1000"/>
      <c r="WC146" s="1000"/>
      <c r="WD146" s="1000"/>
      <c r="WE146" s="1000"/>
      <c r="WF146" s="1000"/>
      <c r="WG146" s="1000"/>
      <c r="WH146" s="1000"/>
      <c r="WI146" s="1000"/>
      <c r="WJ146" s="1000"/>
      <c r="WK146" s="1000"/>
      <c r="WL146" s="1000"/>
      <c r="WM146" s="1000"/>
      <c r="WN146" s="1000"/>
      <c r="WO146" s="1000"/>
      <c r="WP146" s="1000"/>
      <c r="WQ146" s="1000"/>
      <c r="WR146" s="1000"/>
      <c r="WS146" s="1000"/>
      <c r="WT146" s="1000"/>
      <c r="WU146" s="1000"/>
      <c r="WV146" s="1000"/>
      <c r="WW146" s="1000"/>
      <c r="WX146" s="1000"/>
      <c r="WY146" s="1000"/>
      <c r="WZ146" s="1000"/>
      <c r="XA146" s="1000"/>
      <c r="XB146" s="1000"/>
      <c r="XC146" s="1000"/>
      <c r="XD146" s="1000"/>
      <c r="XE146" s="1000"/>
      <c r="XF146" s="1000"/>
      <c r="XG146" s="1000"/>
      <c r="XH146" s="1000"/>
      <c r="XI146" s="1000"/>
      <c r="XJ146" s="1000"/>
      <c r="XK146" s="1000"/>
      <c r="XL146" s="1000"/>
      <c r="XM146" s="1000"/>
      <c r="XN146" s="1000"/>
      <c r="XO146" s="1000"/>
      <c r="XP146" s="1000"/>
      <c r="XQ146" s="1000"/>
      <c r="XR146" s="1000"/>
      <c r="XS146" s="1000"/>
      <c r="XT146" s="1000"/>
      <c r="XU146" s="1000"/>
      <c r="XV146" s="1000"/>
      <c r="XW146" s="1000"/>
      <c r="XX146" s="1000"/>
      <c r="XY146" s="1000"/>
      <c r="XZ146" s="1000"/>
      <c r="YA146" s="1000"/>
      <c r="YB146" s="1000"/>
      <c r="YC146" s="1000"/>
      <c r="YD146" s="1000"/>
      <c r="YE146" s="1000"/>
      <c r="YF146" s="1000"/>
      <c r="YG146" s="1000"/>
      <c r="YH146" s="1000"/>
      <c r="YI146" s="1000"/>
      <c r="YJ146" s="1000"/>
      <c r="YK146" s="1000"/>
      <c r="YL146" s="1000"/>
      <c r="YM146" s="1000"/>
      <c r="YN146" s="1000"/>
      <c r="YO146" s="1000"/>
      <c r="YP146" s="1000"/>
      <c r="YQ146" s="1000"/>
      <c r="YR146" s="1000"/>
      <c r="YS146" s="1000"/>
      <c r="YT146" s="1000"/>
      <c r="YU146" s="1000"/>
      <c r="YV146" s="1000"/>
      <c r="YW146" s="1000"/>
      <c r="YX146" s="1000"/>
      <c r="YY146" s="1000"/>
      <c r="YZ146" s="1000"/>
      <c r="ZA146" s="1000"/>
      <c r="ZB146" s="1000"/>
      <c r="ZC146" s="1000"/>
      <c r="ZD146" s="1000"/>
      <c r="ZE146" s="1000"/>
      <c r="ZF146" s="1000"/>
      <c r="ZG146" s="1000"/>
      <c r="ZH146" s="1000"/>
      <c r="ZI146" s="1000"/>
      <c r="ZJ146" s="1000"/>
      <c r="ZK146" s="1000"/>
      <c r="ZL146" s="1000"/>
      <c r="ZM146" s="1000"/>
      <c r="ZN146" s="1000"/>
      <c r="ZO146" s="1000"/>
      <c r="ZP146" s="1000"/>
      <c r="ZQ146" s="1000"/>
      <c r="ZR146" s="1000"/>
      <c r="ZS146" s="1000"/>
      <c r="ZT146" s="1000"/>
      <c r="ZU146" s="1000"/>
      <c r="ZV146" s="1000"/>
      <c r="ZW146" s="1000"/>
      <c r="ZX146" s="1000"/>
      <c r="ZY146" s="1000"/>
      <c r="ZZ146" s="1000"/>
      <c r="AAA146" s="1000"/>
      <c r="AAB146" s="1000"/>
      <c r="AAC146" s="1000"/>
      <c r="AAD146" s="1000"/>
      <c r="AAE146" s="1000"/>
      <c r="AAF146" s="1000"/>
      <c r="AAG146" s="1000"/>
      <c r="AAH146" s="1000"/>
      <c r="AAI146" s="1000"/>
      <c r="AAJ146" s="1000"/>
      <c r="AAK146" s="1000"/>
      <c r="AAL146" s="1000"/>
      <c r="AAM146" s="1000"/>
      <c r="AAN146" s="1000"/>
      <c r="AAO146" s="1000"/>
      <c r="AAP146" s="1000"/>
      <c r="AAQ146" s="1000"/>
      <c r="AAR146" s="1000"/>
      <c r="AAS146" s="1000"/>
      <c r="AAT146" s="1000"/>
      <c r="AAU146" s="1000"/>
      <c r="AAV146" s="1000"/>
      <c r="AAW146" s="1000"/>
      <c r="AAX146" s="1000"/>
      <c r="AAY146" s="1000"/>
      <c r="AAZ146" s="1000"/>
      <c r="ABA146" s="1000"/>
      <c r="ABB146" s="1000"/>
      <c r="ABC146" s="1000"/>
      <c r="ABD146" s="1000"/>
      <c r="ABE146" s="1000"/>
      <c r="ABF146" s="1000"/>
      <c r="ABG146" s="1000"/>
      <c r="ABH146" s="1000"/>
      <c r="ABI146" s="1000"/>
      <c r="ABJ146" s="1000"/>
      <c r="ABK146" s="1000"/>
      <c r="ABL146" s="1000"/>
      <c r="ABM146" s="1000"/>
      <c r="ABN146" s="1000"/>
      <c r="ABO146" s="1000"/>
      <c r="ABP146" s="1000"/>
      <c r="ABQ146" s="1000"/>
      <c r="ABR146" s="1000"/>
      <c r="ABS146" s="1000"/>
      <c r="ABT146" s="1000"/>
      <c r="ABU146" s="1000"/>
      <c r="ABV146" s="1000"/>
      <c r="ABW146" s="1000"/>
      <c r="ABX146" s="1000"/>
      <c r="ABY146" s="1000"/>
      <c r="ABZ146" s="1000"/>
      <c r="ACA146" s="1000"/>
      <c r="ACB146" s="1000"/>
      <c r="ACC146" s="1000"/>
      <c r="ACD146" s="1000"/>
      <c r="ACE146" s="1000"/>
      <c r="ACF146" s="1000"/>
      <c r="ACG146" s="1000"/>
      <c r="ACH146" s="1000"/>
      <c r="ACI146" s="1000"/>
      <c r="ACJ146" s="1000"/>
      <c r="ACK146" s="1000"/>
      <c r="ACL146" s="1000"/>
      <c r="ACM146" s="1000"/>
      <c r="ACN146" s="1000"/>
      <c r="ACO146" s="1000"/>
      <c r="ACP146" s="1000"/>
      <c r="ACQ146" s="1000"/>
      <c r="ACR146" s="1000"/>
      <c r="ACS146" s="1000"/>
      <c r="ACT146" s="1000"/>
      <c r="ACU146" s="1000"/>
      <c r="ACV146" s="1000"/>
      <c r="ACW146" s="1000"/>
      <c r="ACX146" s="1000"/>
      <c r="ACY146" s="1000"/>
      <c r="ACZ146" s="1000"/>
      <c r="ADA146" s="1000"/>
      <c r="ADB146" s="1000"/>
      <c r="ADC146" s="1000"/>
      <c r="ADD146" s="1000"/>
      <c r="ADE146" s="1000"/>
      <c r="ADF146" s="1000"/>
      <c r="ADG146" s="1000"/>
      <c r="ADH146" s="1000"/>
      <c r="ADI146" s="1000"/>
      <c r="ADJ146" s="1000"/>
      <c r="ADK146" s="1000"/>
      <c r="ADL146" s="1000"/>
      <c r="ADM146" s="1000"/>
      <c r="ADN146" s="1000"/>
      <c r="ADO146" s="1000"/>
      <c r="ADP146" s="1000"/>
      <c r="ADQ146" s="1000"/>
      <c r="ADR146" s="1000"/>
      <c r="ADS146" s="1000"/>
      <c r="ADT146" s="1000"/>
      <c r="ADU146" s="1000"/>
      <c r="ADV146" s="1000"/>
      <c r="ADW146" s="1000"/>
      <c r="ADX146" s="1000"/>
      <c r="ADY146" s="1000"/>
      <c r="ADZ146" s="1000"/>
      <c r="AEA146" s="1000"/>
      <c r="AEB146" s="1000"/>
      <c r="AEC146" s="1000"/>
      <c r="AED146" s="1000"/>
      <c r="AEE146" s="1000"/>
      <c r="AEF146" s="1000"/>
      <c r="AEG146" s="1000"/>
      <c r="AEH146" s="1000"/>
      <c r="AEI146" s="1000"/>
      <c r="AEJ146" s="1000"/>
      <c r="AEK146" s="1000"/>
      <c r="AEL146" s="1000"/>
      <c r="AEM146" s="1000"/>
      <c r="AEN146" s="1000"/>
      <c r="AEO146" s="1000"/>
      <c r="AEP146" s="1000"/>
      <c r="AEQ146" s="1000"/>
      <c r="AER146" s="1000"/>
      <c r="AES146" s="1000"/>
      <c r="AET146" s="1000"/>
      <c r="AEU146" s="1000"/>
      <c r="AEV146" s="1000"/>
      <c r="AEW146" s="1000"/>
      <c r="AEX146" s="1000"/>
      <c r="AEY146" s="1000"/>
      <c r="AEZ146" s="1000"/>
      <c r="AFA146" s="1000"/>
      <c r="AFB146" s="1000"/>
      <c r="AFC146" s="1000"/>
      <c r="AFD146" s="1000"/>
      <c r="AFE146" s="1000"/>
      <c r="AFF146" s="1000"/>
      <c r="AFG146" s="1000"/>
      <c r="AFH146" s="1000"/>
      <c r="AFI146" s="1000"/>
      <c r="AFJ146" s="1000"/>
      <c r="AFK146" s="1000"/>
      <c r="AFL146" s="1000"/>
      <c r="AFM146" s="1000"/>
      <c r="AFN146" s="1000"/>
      <c r="AFO146" s="1000"/>
      <c r="AFP146" s="1000"/>
      <c r="AFQ146" s="1000"/>
      <c r="AFR146" s="1000"/>
      <c r="AFS146" s="1000"/>
      <c r="AFT146" s="1000"/>
      <c r="AFU146" s="1000"/>
      <c r="AFV146" s="1000"/>
      <c r="AFW146" s="1000"/>
      <c r="AFX146" s="1000"/>
      <c r="AFY146" s="1000"/>
      <c r="AFZ146" s="1000"/>
      <c r="AGA146" s="1000"/>
      <c r="AGB146" s="1000"/>
      <c r="AGC146" s="1000"/>
      <c r="AGD146" s="1000"/>
      <c r="AGE146" s="1000"/>
      <c r="AGF146" s="1000"/>
      <c r="AGG146" s="1000"/>
      <c r="AGH146" s="1000"/>
      <c r="AGI146" s="1000"/>
      <c r="AGJ146" s="1000"/>
      <c r="AGK146" s="1000"/>
      <c r="AGL146" s="1000"/>
      <c r="AGM146" s="1000"/>
      <c r="AGN146" s="1000"/>
      <c r="AGO146" s="1000"/>
      <c r="AGP146" s="1000"/>
      <c r="AGQ146" s="1000"/>
      <c r="AGR146" s="1000"/>
      <c r="AGS146" s="1000"/>
      <c r="AGT146" s="1000"/>
      <c r="AGU146" s="1000"/>
      <c r="AGV146" s="1000"/>
      <c r="AGW146" s="1000"/>
      <c r="AGX146" s="1000"/>
      <c r="AGY146" s="1000"/>
      <c r="AGZ146" s="1000"/>
      <c r="AHA146" s="1000"/>
      <c r="AHB146" s="1000"/>
      <c r="AHC146" s="1000"/>
      <c r="AHD146" s="1000"/>
      <c r="AHE146" s="1000"/>
      <c r="AHF146" s="1000"/>
      <c r="AHG146" s="1000"/>
      <c r="AHH146" s="1000"/>
      <c r="AHI146" s="1000"/>
      <c r="AHJ146" s="1000"/>
      <c r="AHK146" s="1000"/>
      <c r="AHL146" s="1000"/>
      <c r="AHM146" s="1000"/>
      <c r="AHN146" s="1000"/>
      <c r="AHO146" s="1000"/>
      <c r="AHP146" s="1000"/>
      <c r="AHQ146" s="1000"/>
      <c r="AHR146" s="1000"/>
      <c r="AHS146" s="1000"/>
      <c r="AHT146" s="1000"/>
      <c r="AHU146" s="1000"/>
      <c r="AHV146" s="1000"/>
      <c r="AHW146" s="1000"/>
      <c r="AHX146" s="1000"/>
      <c r="AHY146" s="1000"/>
      <c r="AHZ146" s="1000"/>
      <c r="AIA146" s="1000"/>
      <c r="AIB146" s="1000"/>
      <c r="AIC146" s="1000"/>
      <c r="AID146" s="1000"/>
      <c r="AIE146" s="1000"/>
      <c r="AIF146" s="1000"/>
      <c r="AIG146" s="1000"/>
      <c r="AIH146" s="1000"/>
      <c r="AII146" s="1000"/>
      <c r="AIJ146" s="1000"/>
      <c r="AIK146" s="1000"/>
      <c r="AIL146" s="1000"/>
      <c r="AIM146" s="1000"/>
      <c r="AIN146" s="1000"/>
      <c r="AIO146" s="1000"/>
      <c r="AIP146" s="1000"/>
      <c r="AIQ146" s="1000"/>
      <c r="AIR146" s="1000"/>
      <c r="AIS146" s="1000"/>
      <c r="AIT146" s="1000"/>
      <c r="AIU146" s="1000"/>
      <c r="AIV146" s="1000"/>
      <c r="AIW146" s="1000"/>
      <c r="AIX146" s="1000"/>
      <c r="AIY146" s="1000"/>
      <c r="AIZ146" s="1000"/>
      <c r="AJA146" s="1000"/>
      <c r="AJB146" s="1000"/>
      <c r="AJC146" s="1000"/>
      <c r="AJD146" s="1000"/>
      <c r="AJE146" s="1000"/>
      <c r="AJF146" s="1000"/>
      <c r="AJG146" s="1000"/>
      <c r="AJH146" s="1000"/>
      <c r="AJI146" s="1000"/>
      <c r="AJJ146" s="1000"/>
      <c r="AJK146" s="1000"/>
      <c r="AJL146" s="1000"/>
      <c r="AJM146" s="1000"/>
      <c r="AJN146" s="1000"/>
      <c r="AJO146" s="1000"/>
      <c r="AJP146" s="1000"/>
      <c r="AJQ146" s="1000"/>
      <c r="AJR146" s="1000"/>
      <c r="AJS146" s="1000"/>
      <c r="AJT146" s="1000"/>
      <c r="AJU146" s="1000"/>
      <c r="AJV146" s="1000"/>
      <c r="AJW146" s="1000"/>
      <c r="AJX146" s="1000"/>
      <c r="AJY146" s="1000"/>
      <c r="AJZ146" s="1000"/>
      <c r="AKA146" s="1000"/>
      <c r="AKB146" s="1000"/>
      <c r="AKC146" s="1000"/>
      <c r="AKD146" s="1000"/>
      <c r="AKE146" s="1000"/>
      <c r="AKF146" s="1000"/>
      <c r="AKG146" s="1000"/>
      <c r="AKH146" s="1000"/>
      <c r="AKI146" s="1000"/>
      <c r="AKJ146" s="1000"/>
      <c r="AKK146" s="1000"/>
      <c r="AKL146" s="1000"/>
      <c r="AKM146" s="1000"/>
      <c r="AKN146" s="1000"/>
      <c r="AKO146" s="1000"/>
      <c r="AKP146" s="1000"/>
      <c r="AKQ146" s="1000"/>
      <c r="AKR146" s="1000"/>
      <c r="AKS146" s="1000"/>
      <c r="AKT146" s="1000"/>
      <c r="AKU146" s="1000"/>
      <c r="AKV146" s="1000"/>
      <c r="AKW146" s="1000"/>
      <c r="AKX146" s="1000"/>
      <c r="AKY146" s="1000"/>
      <c r="AKZ146" s="1000"/>
      <c r="ALA146" s="1000"/>
      <c r="ALB146" s="1000"/>
      <c r="ALC146" s="1000"/>
      <c r="ALD146" s="1000"/>
      <c r="ALE146" s="1000"/>
      <c r="ALF146" s="1000"/>
      <c r="ALG146" s="1000"/>
      <c r="ALH146" s="1000"/>
      <c r="ALI146" s="1000"/>
      <c r="ALJ146" s="1000"/>
      <c r="ALK146" s="1000"/>
      <c r="ALL146" s="1000"/>
      <c r="ALM146" s="1000"/>
      <c r="ALN146" s="1000"/>
      <c r="ALO146" s="1000"/>
      <c r="ALP146" s="1000"/>
      <c r="ALQ146" s="1000"/>
      <c r="ALR146" s="1000"/>
      <c r="ALS146" s="1000"/>
      <c r="ALT146" s="1000"/>
      <c r="ALU146" s="1000"/>
      <c r="ALV146" s="1000"/>
      <c r="ALW146" s="1000"/>
      <c r="ALX146" s="1000"/>
      <c r="ALY146" s="1000"/>
      <c r="ALZ146" s="1000"/>
      <c r="AMA146" s="1000"/>
      <c r="AMB146" s="1000"/>
      <c r="AMC146" s="1000"/>
      <c r="AMD146" s="1000"/>
      <c r="AME146" s="1000"/>
      <c r="AMF146" s="1000"/>
      <c r="AMG146" s="1000"/>
      <c r="AMH146" s="1000"/>
      <c r="AMI146" s="1000"/>
      <c r="AMJ146" s="1000"/>
    </row>
    <row r="147" spans="1:1024" s="898" customFormat="1" ht="11.5">
      <c r="A147" s="900"/>
      <c r="B147" s="901"/>
      <c r="C147" s="913"/>
      <c r="D147" s="942"/>
      <c r="E147" s="942"/>
      <c r="F147" s="942"/>
      <c r="G147" s="936"/>
      <c r="H147" s="927"/>
    </row>
    <row r="148" spans="1:1024" s="898" customFormat="1" ht="11.5">
      <c r="A148" s="900" t="str">
        <f>IF((ISNUMBER(B148)),$A$73,"")</f>
        <v>B.</v>
      </c>
      <c r="B148" s="901">
        <f>IF(AND(ISTEXT(C148),ISBLANK(D148)),COUNT($B$94:B147)+1,"")</f>
        <v>15</v>
      </c>
      <c r="C148" s="916" t="s">
        <v>1890</v>
      </c>
      <c r="D148" s="959"/>
      <c r="E148" s="960"/>
      <c r="F148" s="960"/>
      <c r="G148" s="936"/>
      <c r="H148" s="927"/>
    </row>
    <row r="149" spans="1:1024" s="898" customFormat="1" ht="61.5" customHeight="1">
      <c r="A149" s="900" t="str">
        <f>IF((ISNUMBER(B149)),$A$1,"")</f>
        <v/>
      </c>
      <c r="B149" s="901" t="str">
        <f>IF(AND(ISTEXT(C149),ISBLANK(D149)),COUNT($B$5:B148)+1,"")</f>
        <v/>
      </c>
      <c r="C149" s="913" t="s">
        <v>1946</v>
      </c>
      <c r="D149" s="942" t="s">
        <v>1232</v>
      </c>
      <c r="E149" s="942">
        <v>320</v>
      </c>
      <c r="F149" s="942"/>
      <c r="G149" s="935">
        <f>ROUND(E149*F149,2)</f>
        <v>0</v>
      </c>
      <c r="H149" s="927"/>
    </row>
    <row r="150" spans="1:1024" s="898" customFormat="1" ht="11.5">
      <c r="A150" s="900"/>
      <c r="B150" s="901"/>
      <c r="C150" s="913"/>
      <c r="D150" s="942"/>
      <c r="E150" s="942"/>
      <c r="F150" s="942"/>
      <c r="G150" s="936"/>
      <c r="H150" s="927"/>
    </row>
    <row r="151" spans="1:1024" s="899" customFormat="1" ht="23">
      <c r="A151" s="900" t="str">
        <f>IF((ISNUMBER(B151)),$A$73,"")</f>
        <v>B.</v>
      </c>
      <c r="B151" s="901">
        <f>IF(AND(ISTEXT(C151),ISBLANK(D151)),COUNT($B$94:B150)+1,"")</f>
        <v>16</v>
      </c>
      <c r="C151" s="908" t="s">
        <v>1947</v>
      </c>
      <c r="D151" s="942"/>
      <c r="E151" s="943"/>
      <c r="F151" s="943"/>
      <c r="G151" s="936"/>
      <c r="H151" s="898"/>
      <c r="I151" s="898"/>
      <c r="J151" s="898"/>
      <c r="K151" s="898"/>
      <c r="L151" s="898"/>
      <c r="M151" s="898"/>
      <c r="N151" s="898"/>
      <c r="O151" s="898"/>
      <c r="P151" s="898"/>
      <c r="Q151" s="898"/>
      <c r="R151" s="898"/>
      <c r="S151" s="898"/>
      <c r="T151" s="898"/>
      <c r="U151" s="898"/>
      <c r="V151" s="898"/>
      <c r="W151" s="898"/>
      <c r="X151" s="898"/>
      <c r="Y151" s="898"/>
      <c r="Z151" s="898"/>
      <c r="AA151" s="898"/>
      <c r="AB151" s="898"/>
      <c r="AC151" s="898"/>
      <c r="AD151" s="898"/>
      <c r="AE151" s="898"/>
      <c r="AF151" s="898"/>
      <c r="AG151" s="898"/>
      <c r="AH151" s="898"/>
      <c r="AI151" s="898"/>
      <c r="AJ151" s="898"/>
      <c r="AK151" s="898"/>
      <c r="AL151" s="898"/>
      <c r="AM151" s="898"/>
      <c r="AN151" s="898"/>
      <c r="AO151" s="898"/>
      <c r="AP151" s="898"/>
      <c r="AQ151" s="898"/>
      <c r="AR151" s="898"/>
      <c r="AS151" s="898"/>
      <c r="AT151" s="898"/>
      <c r="AU151" s="898"/>
      <c r="AV151" s="898"/>
      <c r="AW151" s="898"/>
      <c r="AX151" s="898"/>
      <c r="AY151" s="898"/>
      <c r="AZ151" s="898"/>
      <c r="BA151" s="898"/>
      <c r="BB151" s="898"/>
      <c r="BC151" s="898"/>
      <c r="BD151" s="898"/>
      <c r="BE151" s="898"/>
      <c r="BF151" s="898"/>
      <c r="BG151" s="898"/>
      <c r="BH151" s="898"/>
      <c r="BI151" s="898"/>
      <c r="BJ151" s="898"/>
      <c r="BK151" s="898"/>
      <c r="BL151" s="898"/>
    </row>
    <row r="152" spans="1:1024" s="899" customFormat="1" ht="57.5">
      <c r="A152" s="900" t="str">
        <f>IF((ISNUMBER(B152)),$A$1,"")</f>
        <v/>
      </c>
      <c r="B152" s="901"/>
      <c r="C152" s="902" t="s">
        <v>1948</v>
      </c>
      <c r="D152" s="942" t="s">
        <v>9</v>
      </c>
      <c r="E152" s="943">
        <v>5</v>
      </c>
      <c r="F152" s="945"/>
      <c r="G152" s="935">
        <f>ROUND(E152*F152,2)</f>
        <v>0</v>
      </c>
      <c r="H152" s="898"/>
      <c r="I152" s="898"/>
      <c r="J152" s="898"/>
      <c r="K152" s="898"/>
      <c r="L152" s="898"/>
      <c r="M152" s="898"/>
      <c r="N152" s="898"/>
      <c r="O152" s="898"/>
      <c r="P152" s="898"/>
      <c r="Q152" s="898"/>
      <c r="R152" s="898"/>
      <c r="S152" s="898"/>
      <c r="T152" s="898"/>
      <c r="U152" s="898"/>
      <c r="V152" s="898"/>
      <c r="W152" s="898"/>
      <c r="X152" s="898"/>
      <c r="Y152" s="898"/>
      <c r="Z152" s="898"/>
      <c r="AA152" s="898"/>
      <c r="AB152" s="898"/>
      <c r="AC152" s="898"/>
      <c r="AD152" s="898"/>
      <c r="AE152" s="898"/>
      <c r="AF152" s="898"/>
      <c r="AG152" s="898"/>
      <c r="AH152" s="898"/>
      <c r="AI152" s="898"/>
      <c r="AJ152" s="898"/>
      <c r="AK152" s="898"/>
      <c r="AL152" s="898"/>
      <c r="AM152" s="898"/>
      <c r="AN152" s="898"/>
      <c r="AO152" s="898"/>
      <c r="AP152" s="898"/>
      <c r="AQ152" s="898"/>
      <c r="AR152" s="898"/>
      <c r="AS152" s="898"/>
      <c r="AT152" s="898"/>
      <c r="AU152" s="898"/>
      <c r="AV152" s="898"/>
      <c r="AW152" s="898"/>
      <c r="AX152" s="898"/>
      <c r="AY152" s="898"/>
      <c r="AZ152" s="898"/>
      <c r="BA152" s="898"/>
      <c r="BB152" s="898"/>
      <c r="BC152" s="898"/>
      <c r="BD152" s="898"/>
      <c r="BE152" s="898"/>
      <c r="BF152" s="898"/>
      <c r="BG152" s="898"/>
      <c r="BH152" s="898"/>
      <c r="BI152" s="898"/>
      <c r="BJ152" s="898"/>
      <c r="BK152" s="898"/>
      <c r="BL152" s="898"/>
    </row>
    <row r="153" spans="1:1024" s="898" customFormat="1" ht="11.5">
      <c r="A153" s="900"/>
      <c r="B153" s="901"/>
      <c r="C153" s="913"/>
      <c r="D153" s="942"/>
      <c r="E153" s="942"/>
      <c r="F153" s="942"/>
      <c r="G153" s="936"/>
      <c r="H153" s="927"/>
    </row>
    <row r="154" spans="1:1024" s="898" customFormat="1" ht="11.5">
      <c r="A154" s="900" t="str">
        <f>IF((ISNUMBER(B154)),$A$73,"")</f>
        <v>B.</v>
      </c>
      <c r="B154" s="901">
        <f>IF(AND(ISTEXT(C154),ISBLANK(D154)),COUNT($B$94:B153)+1,"")</f>
        <v>17</v>
      </c>
      <c r="C154" s="908" t="s">
        <v>1894</v>
      </c>
      <c r="D154" s="942"/>
      <c r="E154" s="943"/>
      <c r="F154" s="943"/>
      <c r="G154" s="936"/>
      <c r="H154" s="927"/>
    </row>
    <row r="155" spans="1:1024" s="898" customFormat="1" ht="57.5">
      <c r="A155" s="900" t="str">
        <f>IF((ISNUMBER(B155)),$A$1,"")</f>
        <v/>
      </c>
      <c r="B155" s="901"/>
      <c r="C155" s="902" t="s">
        <v>1949</v>
      </c>
      <c r="D155" s="942" t="s">
        <v>1469</v>
      </c>
      <c r="E155" s="943">
        <v>1</v>
      </c>
      <c r="F155" s="945"/>
      <c r="G155" s="935">
        <f>ROUND(E155*F155,2)</f>
        <v>0</v>
      </c>
      <c r="H155" s="967"/>
    </row>
    <row r="156" spans="1:1024" s="898" customFormat="1" ht="11.5">
      <c r="A156" s="900"/>
      <c r="B156" s="901"/>
      <c r="C156" s="902"/>
      <c r="D156" s="942"/>
      <c r="E156" s="943"/>
      <c r="F156" s="945"/>
      <c r="G156" s="936"/>
      <c r="H156" s="967"/>
    </row>
    <row r="157" spans="1:1024" s="898" customFormat="1" ht="11.5">
      <c r="A157" s="900" t="str">
        <f>IF((ISNUMBER(B157)),$A$73,"")</f>
        <v>B.</v>
      </c>
      <c r="B157" s="901">
        <f>IF(AND(ISTEXT(C157),ISBLANK(D157)),COUNT($B$94:B156)+1,"")</f>
        <v>18</v>
      </c>
      <c r="C157" s="916" t="s">
        <v>1950</v>
      </c>
      <c r="D157" s="959"/>
      <c r="E157" s="960"/>
      <c r="F157" s="960"/>
      <c r="G157" s="936"/>
      <c r="H157" s="967"/>
    </row>
    <row r="158" spans="1:1024" s="898" customFormat="1" ht="267.75" customHeight="1">
      <c r="A158" s="900" t="str">
        <f>IF((ISNUMBER(B158)),$A$1,"")</f>
        <v/>
      </c>
      <c r="B158" s="901" t="str">
        <f>IF(AND(ISTEXT(C158),ISBLANK(D158)),COUNT($B$5:B157)+1,"")</f>
        <v/>
      </c>
      <c r="C158" s="913" t="s">
        <v>1951</v>
      </c>
      <c r="D158" s="942" t="s">
        <v>1469</v>
      </c>
      <c r="E158" s="942">
        <v>1</v>
      </c>
      <c r="F158" s="942"/>
      <c r="G158" s="935">
        <f>ROUND(E158*F158,2)</f>
        <v>0</v>
      </c>
      <c r="H158" s="967"/>
    </row>
    <row r="159" spans="1:1024" s="898" customFormat="1" ht="11.5">
      <c r="A159" s="900"/>
      <c r="B159" s="901"/>
      <c r="C159" s="902"/>
      <c r="D159" s="959"/>
      <c r="E159" s="960"/>
      <c r="F159" s="960"/>
      <c r="G159" s="936"/>
      <c r="H159" s="967"/>
    </row>
    <row r="160" spans="1:1024" s="898" customFormat="1" ht="11.5">
      <c r="A160" s="900" t="str">
        <f>IF((ISNUMBER(B160)),$A$73,"")</f>
        <v>B.</v>
      </c>
      <c r="B160" s="901">
        <f>IF(AND(ISTEXT(C160),ISBLANK(D160)),COUNT($B$94:B159)+1,"")</f>
        <v>19</v>
      </c>
      <c r="C160" s="916" t="s">
        <v>1952</v>
      </c>
      <c r="D160" s="959"/>
      <c r="E160" s="960"/>
      <c r="F160" s="960"/>
      <c r="G160" s="936"/>
      <c r="H160" s="967"/>
    </row>
    <row r="161" spans="1:64" s="898" customFormat="1" ht="127.5" customHeight="1">
      <c r="A161" s="900" t="str">
        <f>IF((ISNUMBER(B161)),$A$1,"")</f>
        <v/>
      </c>
      <c r="B161" s="901" t="str">
        <f>IF(AND(ISTEXT(C161),ISBLANK(D161)),COUNT($B$5:B160)+1,"")</f>
        <v/>
      </c>
      <c r="C161" s="913" t="s">
        <v>1953</v>
      </c>
      <c r="D161" s="942" t="s">
        <v>1469</v>
      </c>
      <c r="E161" s="942">
        <v>2</v>
      </c>
      <c r="F161" s="942"/>
      <c r="G161" s="935">
        <f>ROUND(E161*F161,2)</f>
        <v>0</v>
      </c>
      <c r="H161" s="967"/>
    </row>
    <row r="162" spans="1:64" s="898" customFormat="1" ht="11.5">
      <c r="A162" s="900" t="str">
        <f>IF((ISNUMBER(B162)),$A$1,"")</f>
        <v/>
      </c>
      <c r="B162" s="901" t="str">
        <f>IF(AND(ISTEXT(C162),ISBLANK(D162)),COUNT($B$5:B161)+1,"")</f>
        <v/>
      </c>
      <c r="C162" s="902"/>
      <c r="D162" s="959"/>
      <c r="E162" s="960"/>
      <c r="F162" s="960"/>
      <c r="G162" s="961"/>
      <c r="H162" s="967"/>
    </row>
    <row r="163" spans="1:64" s="898" customFormat="1" ht="11.5">
      <c r="A163" s="955" t="s">
        <v>1846</v>
      </c>
      <c r="B163" s="956"/>
      <c r="C163" s="1006" t="str">
        <f>"UKUPNO "&amp;C73</f>
        <v>UKUPNO INSTALACIJA KANALIZACIJE</v>
      </c>
      <c r="D163" s="906"/>
      <c r="E163" s="906"/>
      <c r="F163" s="906"/>
      <c r="G163" s="906">
        <f>SUM(G95:G162)</f>
        <v>0</v>
      </c>
      <c r="H163" s="967"/>
    </row>
    <row r="164" spans="1:64" s="899" customFormat="1" ht="11.5">
      <c r="A164" s="958"/>
      <c r="B164" s="901"/>
      <c r="C164" s="902"/>
      <c r="D164" s="959"/>
      <c r="E164" s="960"/>
      <c r="F164" s="960"/>
      <c r="G164" s="961"/>
      <c r="H164" s="898"/>
      <c r="I164" s="898"/>
      <c r="J164" s="898"/>
      <c r="K164" s="898"/>
      <c r="L164" s="898"/>
      <c r="M164" s="898"/>
      <c r="N164" s="898"/>
      <c r="O164" s="898"/>
      <c r="P164" s="898"/>
      <c r="Q164" s="898"/>
      <c r="R164" s="898"/>
      <c r="S164" s="898"/>
      <c r="T164" s="898"/>
      <c r="U164" s="898"/>
      <c r="V164" s="898"/>
      <c r="W164" s="898"/>
      <c r="X164" s="898"/>
      <c r="Y164" s="898"/>
      <c r="Z164" s="898"/>
      <c r="AA164" s="898"/>
      <c r="AB164" s="898"/>
      <c r="AC164" s="898"/>
      <c r="AD164" s="898"/>
      <c r="AE164" s="898"/>
      <c r="AF164" s="898"/>
      <c r="AG164" s="898"/>
      <c r="AH164" s="898"/>
      <c r="AI164" s="898"/>
      <c r="AJ164" s="898"/>
      <c r="AK164" s="898"/>
      <c r="AL164" s="898"/>
      <c r="AM164" s="898"/>
      <c r="AN164" s="898"/>
      <c r="AO164" s="898"/>
      <c r="AP164" s="898"/>
      <c r="AQ164" s="898"/>
      <c r="AR164" s="898"/>
      <c r="AS164" s="898"/>
      <c r="AT164" s="898"/>
      <c r="AU164" s="898"/>
      <c r="AV164" s="898"/>
      <c r="AW164" s="898"/>
      <c r="AX164" s="898"/>
      <c r="AY164" s="898"/>
      <c r="AZ164" s="898"/>
      <c r="BA164" s="898"/>
      <c r="BB164" s="898"/>
      <c r="BC164" s="898"/>
      <c r="BD164" s="898"/>
      <c r="BE164" s="898"/>
      <c r="BF164" s="898"/>
      <c r="BG164" s="898"/>
      <c r="BH164" s="898"/>
      <c r="BI164" s="898"/>
      <c r="BJ164" s="898"/>
      <c r="BK164" s="898"/>
      <c r="BL164" s="898"/>
    </row>
    <row r="165" spans="1:64" s="898" customFormat="1" ht="11.5">
      <c r="A165" s="1007" t="s">
        <v>1954</v>
      </c>
      <c r="B165" s="1008"/>
      <c r="C165" s="1009" t="s">
        <v>1955</v>
      </c>
      <c r="D165" s="1010"/>
      <c r="E165" s="1011"/>
      <c r="F165" s="1011"/>
      <c r="G165" s="1011"/>
      <c r="H165" s="921"/>
    </row>
    <row r="166" spans="1:64" s="898" customFormat="1" ht="11.5">
      <c r="A166" s="900"/>
      <c r="B166" s="901"/>
      <c r="C166" s="914"/>
      <c r="D166" s="900"/>
      <c r="E166" s="900"/>
      <c r="F166" s="900"/>
      <c r="G166" s="903"/>
      <c r="H166" s="921"/>
    </row>
    <row r="167" spans="1:64" s="907" customFormat="1" ht="11.5">
      <c r="A167" s="1012"/>
      <c r="B167" s="1012"/>
      <c r="C167" s="1013" t="s">
        <v>1855</v>
      </c>
      <c r="D167" s="1014" t="s">
        <v>1856</v>
      </c>
      <c r="E167" s="1014" t="s">
        <v>1857</v>
      </c>
      <c r="F167" s="1014" t="s">
        <v>1858</v>
      </c>
      <c r="G167" s="1014" t="s">
        <v>1859</v>
      </c>
      <c r="H167" s="921"/>
    </row>
    <row r="168" spans="1:64" s="898" customFormat="1" ht="11.5">
      <c r="A168" s="900"/>
      <c r="B168" s="901"/>
      <c r="C168" s="914"/>
      <c r="D168" s="900"/>
      <c r="E168" s="900"/>
      <c r="F168" s="900"/>
      <c r="G168" s="900"/>
      <c r="H168" s="921"/>
    </row>
    <row r="169" spans="1:64" s="898" customFormat="1" ht="11.5">
      <c r="A169" s="900"/>
      <c r="B169" s="901"/>
      <c r="C169" s="916" t="s">
        <v>929</v>
      </c>
      <c r="D169" s="909"/>
      <c r="E169" s="971"/>
      <c r="F169" s="911"/>
      <c r="G169" s="911"/>
      <c r="H169" s="921"/>
    </row>
    <row r="170" spans="1:64" s="898" customFormat="1" ht="11.5">
      <c r="A170" s="900"/>
      <c r="B170" s="901"/>
      <c r="C170" s="972"/>
      <c r="D170" s="909"/>
      <c r="E170" s="971"/>
      <c r="F170" s="911"/>
      <c r="G170" s="911"/>
      <c r="H170" s="921"/>
    </row>
    <row r="171" spans="1:64" s="898" customFormat="1" ht="28.5" customHeight="1">
      <c r="A171" s="900"/>
      <c r="B171" s="913" t="s">
        <v>1860</v>
      </c>
      <c r="C171" s="1436" t="s">
        <v>1956</v>
      </c>
      <c r="D171" s="1436"/>
      <c r="E171" s="1436"/>
      <c r="F171" s="1436"/>
      <c r="G171" s="1436"/>
      <c r="H171" s="921"/>
    </row>
    <row r="172" spans="1:64" s="898" customFormat="1" ht="24.75" customHeight="1">
      <c r="A172" s="900"/>
      <c r="B172" s="913" t="s">
        <v>1860</v>
      </c>
      <c r="C172" s="1436" t="s">
        <v>1957</v>
      </c>
      <c r="D172" s="1436"/>
      <c r="E172" s="1436"/>
      <c r="F172" s="1436"/>
      <c r="G172" s="1436"/>
      <c r="H172" s="921"/>
    </row>
    <row r="173" spans="1:64" s="898" customFormat="1" ht="18" customHeight="1">
      <c r="A173" s="900"/>
      <c r="B173" s="913" t="s">
        <v>1860</v>
      </c>
      <c r="C173" s="1436" t="s">
        <v>1863</v>
      </c>
      <c r="D173" s="1436"/>
      <c r="E173" s="1436"/>
      <c r="F173" s="1436"/>
      <c r="G173" s="1436"/>
      <c r="H173" s="921"/>
    </row>
    <row r="174" spans="1:64" s="898" customFormat="1" ht="11.5">
      <c r="D174" s="915"/>
      <c r="E174" s="915"/>
      <c r="F174" s="915"/>
      <c r="G174" s="915"/>
      <c r="H174" s="921"/>
    </row>
    <row r="175" spans="1:64" s="898" customFormat="1" ht="11.5">
      <c r="A175" s="900"/>
      <c r="B175" s="901"/>
      <c r="C175" s="979"/>
      <c r="D175" s="900"/>
      <c r="E175" s="900"/>
      <c r="F175" s="900"/>
      <c r="G175" s="900"/>
      <c r="H175" s="927"/>
    </row>
    <row r="176" spans="1:64" s="898" customFormat="1" ht="11.5">
      <c r="A176" s="900" t="str">
        <f>IF((ISNUMBER(B176)),$A$165,"")</f>
        <v>C.</v>
      </c>
      <c r="B176" s="901">
        <v>1</v>
      </c>
      <c r="C176" s="1015" t="s">
        <v>1958</v>
      </c>
      <c r="D176" s="980"/>
      <c r="E176" s="980"/>
      <c r="F176" s="980"/>
      <c r="G176" s="980"/>
      <c r="H176" s="921"/>
    </row>
    <row r="177" spans="1:64" s="898" customFormat="1" ht="69.75" customHeight="1">
      <c r="A177" s="900" t="str">
        <f>IF((ISNUMBER(B177)),$A$1,"")</f>
        <v/>
      </c>
      <c r="B177" s="901" t="str">
        <f>IF(AND(ISTEXT(C177),ISBLANK(D177)),COUNT($B$5:B176)+1,"")</f>
        <v/>
      </c>
      <c r="C177" s="1016" t="s">
        <v>1959</v>
      </c>
      <c r="D177" s="942" t="s">
        <v>1469</v>
      </c>
      <c r="E177" s="942">
        <v>28</v>
      </c>
      <c r="F177" s="943"/>
      <c r="G177" s="935">
        <f>ROUND(E177*F177,2)</f>
        <v>0</v>
      </c>
      <c r="H177" s="927"/>
      <c r="I177" s="903"/>
    </row>
    <row r="178" spans="1:64" s="898" customFormat="1" ht="11.5">
      <c r="A178" s="900"/>
      <c r="B178" s="901"/>
      <c r="C178" s="1016"/>
      <c r="D178" s="942"/>
      <c r="E178" s="942"/>
      <c r="F178" s="943"/>
      <c r="G178" s="936"/>
      <c r="H178" s="927"/>
      <c r="I178" s="903"/>
    </row>
    <row r="179" spans="1:64" s="898" customFormat="1" ht="11.5">
      <c r="A179" s="900" t="str">
        <f>IF((ISNUMBER(B179)),$A$165,"")</f>
        <v>C.</v>
      </c>
      <c r="B179" s="901">
        <f>IF(AND(ISTEXT(C179),ISBLANK(D179)),COUNT($B$176:B177)+1,"")</f>
        <v>2</v>
      </c>
      <c r="C179" s="1015" t="s">
        <v>1960</v>
      </c>
      <c r="D179" s="980"/>
      <c r="E179" s="980"/>
      <c r="F179" s="980"/>
      <c r="G179" s="936"/>
      <c r="H179" s="921"/>
    </row>
    <row r="180" spans="1:64" s="898" customFormat="1" ht="96" customHeight="1">
      <c r="A180" s="900" t="str">
        <f>IF((ISNUMBER(B180)),$A$1,"")</f>
        <v/>
      </c>
      <c r="B180" s="901" t="str">
        <f>IF(AND(ISTEXT(C180),ISBLANK(D180)),COUNT($B$5:B179)+1,"")</f>
        <v/>
      </c>
      <c r="C180" s="1016" t="s">
        <v>1961</v>
      </c>
      <c r="D180" s="942" t="s">
        <v>1469</v>
      </c>
      <c r="E180" s="942">
        <v>27</v>
      </c>
      <c r="F180" s="943"/>
      <c r="G180" s="935">
        <f>ROUND(E180*F180,2)</f>
        <v>0</v>
      </c>
      <c r="H180" s="927"/>
      <c r="I180" s="903"/>
    </row>
    <row r="181" spans="1:64" s="898" customFormat="1" ht="11.5">
      <c r="A181" s="900"/>
      <c r="B181" s="901"/>
      <c r="C181" s="1016"/>
      <c r="D181" s="942"/>
      <c r="E181" s="942"/>
      <c r="F181" s="943"/>
      <c r="G181" s="936"/>
      <c r="H181" s="927"/>
      <c r="I181" s="903"/>
    </row>
    <row r="182" spans="1:64" s="898" customFormat="1" ht="11.5">
      <c r="A182" s="900" t="str">
        <f>IF((ISNUMBER(B182)),$A$165,"")</f>
        <v>C.</v>
      </c>
      <c r="B182" s="901">
        <f>IF(AND(ISTEXT(C182),ISBLANK(D182)),COUNT($B$176:B180)+1,"")</f>
        <v>3</v>
      </c>
      <c r="C182" s="1015" t="s">
        <v>1962</v>
      </c>
      <c r="D182" s="980"/>
      <c r="E182" s="980"/>
      <c r="F182" s="980"/>
      <c r="G182" s="936"/>
      <c r="H182" s="921"/>
    </row>
    <row r="183" spans="1:64" s="898" customFormat="1" ht="87" customHeight="1">
      <c r="A183" s="900" t="str">
        <f>IF((ISNUMBER(B183)),$A$1,"")</f>
        <v/>
      </c>
      <c r="B183" s="901" t="str">
        <f>IF(AND(ISTEXT(C183),ISBLANK(D183)),COUNT($B$5:B182)+1,"")</f>
        <v/>
      </c>
      <c r="C183" s="1016" t="s">
        <v>1963</v>
      </c>
      <c r="D183" s="942" t="s">
        <v>1469</v>
      </c>
      <c r="E183" s="942">
        <v>5</v>
      </c>
      <c r="F183" s="943"/>
      <c r="G183" s="935">
        <f>ROUND(E183*F183,2)</f>
        <v>0</v>
      </c>
      <c r="H183" s="927"/>
      <c r="I183" s="903"/>
    </row>
    <row r="184" spans="1:64" s="898" customFormat="1" ht="11.5">
      <c r="A184" s="900"/>
      <c r="B184" s="901"/>
      <c r="C184" s="1016"/>
      <c r="D184" s="942"/>
      <c r="E184" s="942"/>
      <c r="F184" s="943"/>
      <c r="G184" s="936"/>
      <c r="H184" s="927"/>
      <c r="I184" s="903"/>
    </row>
    <row r="185" spans="1:64" s="898" customFormat="1" ht="14.25" customHeight="1">
      <c r="A185" s="900" t="str">
        <f>IF((ISNUMBER(B185)),$A$165,"")</f>
        <v>C.</v>
      </c>
      <c r="B185" s="901">
        <f>IF(AND(ISTEXT(C185),ISBLANK(D185)),COUNT($B$176:B184)+1,"")</f>
        <v>4</v>
      </c>
      <c r="C185" s="1015" t="s">
        <v>1964</v>
      </c>
      <c r="D185" s="980"/>
      <c r="E185" s="980"/>
      <c r="F185" s="980"/>
      <c r="G185" s="936"/>
      <c r="H185" s="921"/>
      <c r="J185" s="891"/>
      <c r="K185" s="891"/>
      <c r="L185" s="891"/>
      <c r="M185" s="891"/>
      <c r="N185" s="891"/>
      <c r="O185" s="891"/>
      <c r="P185" s="891"/>
      <c r="Q185" s="891"/>
      <c r="R185" s="891"/>
      <c r="S185" s="891"/>
      <c r="T185" s="891"/>
      <c r="U185" s="891"/>
      <c r="V185" s="891"/>
      <c r="W185" s="891"/>
      <c r="X185" s="891"/>
      <c r="Y185" s="891"/>
      <c r="Z185" s="891"/>
      <c r="AA185" s="891"/>
      <c r="AB185" s="891"/>
      <c r="AC185" s="891"/>
      <c r="AD185" s="891"/>
      <c r="AE185" s="891"/>
      <c r="AF185" s="891"/>
      <c r="AG185" s="891"/>
      <c r="AH185" s="891"/>
      <c r="AI185" s="891"/>
      <c r="AJ185" s="891"/>
      <c r="AK185" s="891"/>
      <c r="AL185" s="891"/>
      <c r="AM185" s="891"/>
      <c r="AN185" s="891"/>
      <c r="AO185" s="891"/>
      <c r="AP185" s="891"/>
      <c r="AQ185" s="891"/>
      <c r="AR185" s="891"/>
      <c r="AS185" s="891"/>
      <c r="AT185" s="891"/>
      <c r="AU185" s="891"/>
      <c r="AV185" s="891"/>
      <c r="AW185" s="891"/>
      <c r="AX185" s="891"/>
      <c r="AY185" s="891"/>
      <c r="AZ185" s="891"/>
      <c r="BA185" s="891"/>
      <c r="BB185" s="891"/>
      <c r="BC185" s="891"/>
      <c r="BD185" s="891"/>
      <c r="BE185" s="891"/>
      <c r="BF185" s="891"/>
      <c r="BG185" s="891"/>
      <c r="BH185" s="891"/>
      <c r="BI185" s="891"/>
      <c r="BJ185" s="891"/>
      <c r="BK185" s="891"/>
      <c r="BL185" s="891"/>
    </row>
    <row r="186" spans="1:64" s="898" customFormat="1" ht="83.25" customHeight="1">
      <c r="A186" s="900" t="str">
        <f>IF((ISNUMBER(B186)),$A$1,"")</f>
        <v/>
      </c>
      <c r="B186" s="901" t="str">
        <f>IF(AND(ISTEXT(C186),ISBLANK(D186)),COUNT($B$5:B185)+1,"")</f>
        <v/>
      </c>
      <c r="C186" s="1016" t="s">
        <v>1965</v>
      </c>
      <c r="D186" s="942" t="s">
        <v>1469</v>
      </c>
      <c r="E186" s="942">
        <v>8</v>
      </c>
      <c r="F186" s="943"/>
      <c r="G186" s="935">
        <f>ROUND(E186*F186,2)</f>
        <v>0</v>
      </c>
      <c r="H186" s="927"/>
      <c r="I186" s="903"/>
      <c r="J186" s="891"/>
      <c r="K186" s="891"/>
      <c r="L186" s="891"/>
      <c r="M186" s="891"/>
      <c r="N186" s="891"/>
      <c r="O186" s="891"/>
      <c r="P186" s="891"/>
      <c r="Q186" s="891"/>
      <c r="R186" s="891"/>
      <c r="S186" s="891"/>
      <c r="T186" s="891"/>
      <c r="U186" s="891"/>
      <c r="V186" s="891"/>
      <c r="W186" s="891"/>
      <c r="X186" s="891"/>
      <c r="Y186" s="891"/>
      <c r="Z186" s="891"/>
      <c r="AA186" s="891"/>
      <c r="AB186" s="891"/>
      <c r="AC186" s="891"/>
      <c r="AD186" s="891"/>
      <c r="AE186" s="891"/>
      <c r="AF186" s="891"/>
      <c r="AG186" s="891"/>
      <c r="AH186" s="891"/>
      <c r="AI186" s="891"/>
      <c r="AJ186" s="891"/>
      <c r="AK186" s="891"/>
      <c r="AL186" s="891"/>
      <c r="AM186" s="891"/>
      <c r="AN186" s="891"/>
      <c r="AO186" s="891"/>
      <c r="AP186" s="891"/>
      <c r="AQ186" s="891"/>
      <c r="AR186" s="891"/>
      <c r="AS186" s="891"/>
      <c r="AT186" s="891"/>
      <c r="AU186" s="891"/>
      <c r="AV186" s="891"/>
      <c r="AW186" s="891"/>
      <c r="AX186" s="891"/>
      <c r="AY186" s="891"/>
      <c r="AZ186" s="891"/>
      <c r="BA186" s="891"/>
      <c r="BB186" s="891"/>
      <c r="BC186" s="891"/>
      <c r="BD186" s="891"/>
      <c r="BE186" s="891"/>
      <c r="BF186" s="891"/>
      <c r="BG186" s="891"/>
      <c r="BH186" s="891"/>
      <c r="BI186" s="891"/>
      <c r="BJ186" s="891"/>
      <c r="BK186" s="891"/>
      <c r="BL186" s="891"/>
    </row>
    <row r="187" spans="1:64" s="898" customFormat="1">
      <c r="A187" s="900"/>
      <c r="B187" s="901"/>
      <c r="C187" s="1016"/>
      <c r="D187" s="942"/>
      <c r="E187" s="942"/>
      <c r="F187" s="943"/>
      <c r="G187" s="935"/>
      <c r="H187" s="927"/>
      <c r="I187" s="903"/>
      <c r="J187" s="891"/>
      <c r="K187" s="891"/>
      <c r="L187" s="891"/>
      <c r="M187" s="891"/>
      <c r="N187" s="891"/>
      <c r="O187" s="891"/>
      <c r="P187" s="891"/>
      <c r="Q187" s="891"/>
      <c r="R187" s="891"/>
      <c r="S187" s="891"/>
      <c r="T187" s="891"/>
      <c r="U187" s="891"/>
      <c r="V187" s="891"/>
      <c r="W187" s="891"/>
      <c r="X187" s="891"/>
      <c r="Y187" s="891"/>
      <c r="Z187" s="891"/>
      <c r="AA187" s="891"/>
      <c r="AB187" s="891"/>
      <c r="AC187" s="891"/>
      <c r="AD187" s="891"/>
      <c r="AE187" s="891"/>
      <c r="AF187" s="891"/>
      <c r="AG187" s="891"/>
      <c r="AH187" s="891"/>
      <c r="AI187" s="891"/>
      <c r="AJ187" s="891"/>
      <c r="AK187" s="891"/>
      <c r="AL187" s="891"/>
      <c r="AM187" s="891"/>
      <c r="AN187" s="891"/>
      <c r="AO187" s="891"/>
      <c r="AP187" s="891"/>
      <c r="AQ187" s="891"/>
      <c r="AR187" s="891"/>
      <c r="AS187" s="891"/>
      <c r="AT187" s="891"/>
      <c r="AU187" s="891"/>
      <c r="AV187" s="891"/>
      <c r="AW187" s="891"/>
      <c r="AX187" s="891"/>
      <c r="AY187" s="891"/>
      <c r="AZ187" s="891"/>
      <c r="BA187" s="891"/>
      <c r="BB187" s="891"/>
      <c r="BC187" s="891"/>
      <c r="BD187" s="891"/>
      <c r="BE187" s="891"/>
      <c r="BF187" s="891"/>
      <c r="BG187" s="891"/>
      <c r="BH187" s="891"/>
      <c r="BI187" s="891"/>
      <c r="BJ187" s="891"/>
      <c r="BK187" s="891"/>
      <c r="BL187" s="891"/>
    </row>
    <row r="188" spans="1:64" s="898" customFormat="1" ht="12.75" customHeight="1">
      <c r="A188" s="900" t="str">
        <f>IF((ISNUMBER(B188)),$A$165,"")</f>
        <v>C.</v>
      </c>
      <c r="B188" s="901">
        <f>IF(AND(ISTEXT(C188),ISBLANK(D188)),COUNT($B$176:B187)+1,"")</f>
        <v>5</v>
      </c>
      <c r="C188" s="1015" t="s">
        <v>1966</v>
      </c>
      <c r="D188" s="980"/>
      <c r="E188" s="980"/>
      <c r="F188" s="980"/>
      <c r="G188" s="936"/>
      <c r="H188" s="921"/>
      <c r="J188" s="891"/>
      <c r="K188" s="891"/>
      <c r="L188" s="891"/>
      <c r="M188" s="891"/>
      <c r="N188" s="891"/>
      <c r="O188" s="891"/>
      <c r="P188" s="891"/>
      <c r="Q188" s="891"/>
      <c r="R188" s="891"/>
      <c r="S188" s="891"/>
      <c r="T188" s="891"/>
      <c r="U188" s="891"/>
      <c r="V188" s="891"/>
      <c r="W188" s="891"/>
      <c r="X188" s="891"/>
      <c r="Y188" s="891"/>
      <c r="Z188" s="891"/>
      <c r="AA188" s="891"/>
      <c r="AB188" s="891"/>
      <c r="AC188" s="891"/>
      <c r="AD188" s="891"/>
      <c r="AE188" s="891"/>
      <c r="AF188" s="891"/>
      <c r="AG188" s="891"/>
      <c r="AH188" s="891"/>
      <c r="AI188" s="891"/>
      <c r="AJ188" s="891"/>
      <c r="AK188" s="891"/>
      <c r="AL188" s="891"/>
      <c r="AM188" s="891"/>
      <c r="AN188" s="891"/>
      <c r="AO188" s="891"/>
      <c r="AP188" s="891"/>
      <c r="AQ188" s="891"/>
      <c r="AR188" s="891"/>
      <c r="AS188" s="891"/>
      <c r="AT188" s="891"/>
      <c r="AU188" s="891"/>
      <c r="AV188" s="891"/>
      <c r="AW188" s="891"/>
      <c r="AX188" s="891"/>
      <c r="AY188" s="891"/>
      <c r="AZ188" s="891"/>
      <c r="BA188" s="891"/>
      <c r="BB188" s="891"/>
      <c r="BC188" s="891"/>
      <c r="BD188" s="891"/>
      <c r="BE188" s="891"/>
      <c r="BF188" s="891"/>
      <c r="BG188" s="891"/>
      <c r="BH188" s="891"/>
      <c r="BI188" s="891"/>
      <c r="BJ188" s="891"/>
      <c r="BK188" s="891"/>
      <c r="BL188" s="891"/>
    </row>
    <row r="189" spans="1:64" s="898" customFormat="1" ht="83.25" customHeight="1">
      <c r="A189" s="900" t="str">
        <f>IF((ISNUMBER(B189)),$A$1,"")</f>
        <v/>
      </c>
      <c r="B189" s="901" t="str">
        <f>IF(AND(ISTEXT(C189),ISBLANK(D189)),COUNT($B$5:B188)+1,"")</f>
        <v/>
      </c>
      <c r="C189" s="1016" t="s">
        <v>1967</v>
      </c>
      <c r="D189" s="942" t="s">
        <v>5</v>
      </c>
      <c r="E189" s="942">
        <v>9</v>
      </c>
      <c r="F189" s="943"/>
      <c r="G189" s="935">
        <f>ROUND(E189*F189,2)</f>
        <v>0</v>
      </c>
      <c r="H189" s="927"/>
      <c r="I189" s="903"/>
      <c r="J189" s="891"/>
      <c r="K189" s="891"/>
      <c r="L189" s="891"/>
      <c r="M189" s="891"/>
      <c r="N189" s="891"/>
      <c r="O189" s="891"/>
      <c r="P189" s="891"/>
      <c r="Q189" s="891"/>
      <c r="R189" s="891"/>
      <c r="S189" s="891"/>
      <c r="T189" s="891"/>
      <c r="U189" s="891"/>
      <c r="V189" s="891"/>
      <c r="W189" s="891"/>
      <c r="X189" s="891"/>
      <c r="Y189" s="891"/>
      <c r="Z189" s="891"/>
      <c r="AA189" s="891"/>
      <c r="AB189" s="891"/>
      <c r="AC189" s="891"/>
      <c r="AD189" s="891"/>
      <c r="AE189" s="891"/>
      <c r="AF189" s="891"/>
      <c r="AG189" s="891"/>
      <c r="AH189" s="891"/>
      <c r="AI189" s="891"/>
      <c r="AJ189" s="891"/>
      <c r="AK189" s="891"/>
      <c r="AL189" s="891"/>
      <c r="AM189" s="891"/>
      <c r="AN189" s="891"/>
      <c r="AO189" s="891"/>
      <c r="AP189" s="891"/>
      <c r="AQ189" s="891"/>
      <c r="AR189" s="891"/>
      <c r="AS189" s="891"/>
      <c r="AT189" s="891"/>
      <c r="AU189" s="891"/>
      <c r="AV189" s="891"/>
      <c r="AW189" s="891"/>
      <c r="AX189" s="891"/>
      <c r="AY189" s="891"/>
      <c r="AZ189" s="891"/>
      <c r="BA189" s="891"/>
      <c r="BB189" s="891"/>
      <c r="BC189" s="891"/>
      <c r="BD189" s="891"/>
      <c r="BE189" s="891"/>
      <c r="BF189" s="891"/>
      <c r="BG189" s="891"/>
      <c r="BH189" s="891"/>
      <c r="BI189" s="891"/>
      <c r="BJ189" s="891"/>
      <c r="BK189" s="891"/>
      <c r="BL189" s="891"/>
    </row>
    <row r="190" spans="1:64" s="898" customFormat="1" ht="11.5">
      <c r="E190" s="903"/>
      <c r="H190" s="921"/>
    </row>
    <row r="191" spans="1:64" s="898" customFormat="1" ht="11.5">
      <c r="A191" s="1017" t="s">
        <v>1847</v>
      </c>
      <c r="B191" s="1018"/>
      <c r="C191" s="1019" t="str">
        <f>"UKUPNO "&amp;C165</f>
        <v>UKUPNO SANITARNI UREĐAJI</v>
      </c>
      <c r="D191" s="1014"/>
      <c r="E191" s="1014"/>
      <c r="F191" s="1014"/>
      <c r="G191" s="1014">
        <f>SUM(G177:G189)</f>
        <v>0</v>
      </c>
      <c r="H191" s="921"/>
    </row>
    <row r="192" spans="1:64" s="899" customFormat="1" ht="11.5">
      <c r="A192" s="958"/>
      <c r="B192" s="901"/>
      <c r="C192" s="902"/>
      <c r="D192" s="959"/>
      <c r="E192" s="960"/>
      <c r="F192" s="960"/>
      <c r="G192" s="961"/>
      <c r="H192" s="898"/>
      <c r="I192" s="898"/>
      <c r="J192" s="898"/>
      <c r="K192" s="898"/>
      <c r="L192" s="898"/>
      <c r="M192" s="898"/>
      <c r="N192" s="898"/>
      <c r="O192" s="898"/>
      <c r="P192" s="898"/>
      <c r="Q192" s="898"/>
      <c r="R192" s="898"/>
      <c r="S192" s="898"/>
      <c r="T192" s="898"/>
      <c r="U192" s="898"/>
      <c r="V192" s="898"/>
      <c r="W192" s="898"/>
      <c r="X192" s="898"/>
      <c r="Y192" s="898"/>
      <c r="Z192" s="898"/>
      <c r="AA192" s="898"/>
      <c r="AB192" s="898"/>
      <c r="AC192" s="898"/>
      <c r="AD192" s="898"/>
      <c r="AE192" s="898"/>
      <c r="AF192" s="898"/>
      <c r="AG192" s="898"/>
      <c r="AH192" s="898"/>
      <c r="AI192" s="898"/>
      <c r="AJ192" s="898"/>
      <c r="AK192" s="898"/>
      <c r="AL192" s="898"/>
      <c r="AM192" s="898"/>
      <c r="AN192" s="898"/>
      <c r="AO192" s="898"/>
      <c r="AP192" s="898"/>
      <c r="AQ192" s="898"/>
      <c r="AR192" s="898"/>
      <c r="AS192" s="898"/>
      <c r="AT192" s="898"/>
      <c r="AU192" s="898"/>
      <c r="AV192" s="898"/>
      <c r="AW192" s="898"/>
      <c r="AX192" s="898"/>
      <c r="AY192" s="898"/>
      <c r="AZ192" s="898"/>
      <c r="BA192" s="898"/>
      <c r="BB192" s="898"/>
      <c r="BC192" s="898"/>
      <c r="BD192" s="898"/>
      <c r="BE192" s="898"/>
      <c r="BF192" s="898"/>
      <c r="BG192" s="898"/>
      <c r="BH192" s="898"/>
      <c r="BI192" s="898"/>
      <c r="BJ192" s="898"/>
      <c r="BK192" s="898"/>
      <c r="BL192" s="898"/>
    </row>
    <row r="193" spans="1:64" s="899" customFormat="1" ht="11.5">
      <c r="A193" s="1020"/>
      <c r="B193" s="1021"/>
      <c r="C193" s="1022" t="s">
        <v>1387</v>
      </c>
      <c r="D193" s="1020"/>
      <c r="E193" s="1020"/>
      <c r="F193" s="1020"/>
      <c r="G193" s="1020"/>
      <c r="H193" s="898"/>
      <c r="I193" s="898"/>
      <c r="J193" s="898"/>
      <c r="K193" s="898"/>
      <c r="L193" s="898"/>
      <c r="M193" s="898"/>
      <c r="N193" s="898"/>
      <c r="O193" s="898"/>
      <c r="P193" s="898"/>
      <c r="Q193" s="898"/>
      <c r="R193" s="898"/>
      <c r="S193" s="898"/>
      <c r="T193" s="898"/>
      <c r="U193" s="898"/>
      <c r="V193" s="898"/>
      <c r="W193" s="898"/>
      <c r="X193" s="898"/>
      <c r="Y193" s="898"/>
      <c r="Z193" s="898"/>
      <c r="AA193" s="898"/>
      <c r="AB193" s="898"/>
      <c r="AC193" s="898"/>
      <c r="AD193" s="898"/>
      <c r="AE193" s="898"/>
      <c r="AF193" s="898"/>
      <c r="AG193" s="898"/>
      <c r="AH193" s="898"/>
      <c r="AI193" s="898"/>
      <c r="AJ193" s="898"/>
      <c r="AK193" s="898"/>
      <c r="AL193" s="898"/>
      <c r="AM193" s="898"/>
      <c r="AN193" s="898"/>
      <c r="AO193" s="898"/>
      <c r="AP193" s="898"/>
      <c r="AQ193" s="898"/>
      <c r="AR193" s="898"/>
      <c r="AS193" s="898"/>
      <c r="AT193" s="898"/>
      <c r="AU193" s="898"/>
      <c r="AV193" s="898"/>
      <c r="AW193" s="898"/>
      <c r="AX193" s="898"/>
      <c r="AY193" s="898"/>
      <c r="AZ193" s="898"/>
      <c r="BA193" s="898"/>
      <c r="BB193" s="898"/>
      <c r="BC193" s="898"/>
      <c r="BD193" s="898"/>
      <c r="BE193" s="898"/>
      <c r="BF193" s="898"/>
      <c r="BG193" s="898"/>
      <c r="BH193" s="898"/>
      <c r="BI193" s="898"/>
      <c r="BJ193" s="898"/>
      <c r="BK193" s="898"/>
      <c r="BL193" s="898"/>
    </row>
    <row r="194" spans="1:64" s="899" customFormat="1" ht="11.5">
      <c r="A194" s="1023"/>
      <c r="B194" s="958"/>
      <c r="C194" s="1024"/>
      <c r="D194" s="1025"/>
      <c r="E194" s="1025"/>
      <c r="F194" s="1025"/>
      <c r="G194" s="939"/>
      <c r="H194" s="898"/>
      <c r="I194" s="898"/>
      <c r="J194" s="898"/>
      <c r="K194" s="898"/>
      <c r="L194" s="898"/>
      <c r="M194" s="898"/>
      <c r="N194" s="898"/>
      <c r="O194" s="898"/>
      <c r="P194" s="898"/>
      <c r="Q194" s="898"/>
      <c r="R194" s="898"/>
      <c r="S194" s="898"/>
      <c r="T194" s="898"/>
      <c r="U194" s="898"/>
      <c r="V194" s="898"/>
      <c r="W194" s="898"/>
      <c r="X194" s="898"/>
      <c r="Y194" s="898"/>
      <c r="Z194" s="898"/>
      <c r="AA194" s="898"/>
      <c r="AB194" s="898"/>
      <c r="AC194" s="898"/>
      <c r="AD194" s="898"/>
      <c r="AE194" s="898"/>
      <c r="AF194" s="898"/>
      <c r="AG194" s="898"/>
      <c r="AH194" s="898"/>
      <c r="AI194" s="898"/>
      <c r="AJ194" s="898"/>
      <c r="AK194" s="898"/>
      <c r="AL194" s="898"/>
      <c r="AM194" s="898"/>
      <c r="AN194" s="898"/>
      <c r="AO194" s="898"/>
      <c r="AP194" s="898"/>
      <c r="AQ194" s="898"/>
      <c r="AR194" s="898"/>
      <c r="AS194" s="898"/>
      <c r="AT194" s="898"/>
      <c r="AU194" s="898"/>
      <c r="AV194" s="898"/>
      <c r="AW194" s="898"/>
      <c r="AX194" s="898"/>
      <c r="AY194" s="898"/>
      <c r="AZ194" s="898"/>
      <c r="BA194" s="898"/>
      <c r="BB194" s="898"/>
      <c r="BC194" s="898"/>
      <c r="BD194" s="898"/>
      <c r="BE194" s="898"/>
      <c r="BF194" s="898"/>
      <c r="BG194" s="898"/>
      <c r="BH194" s="898"/>
      <c r="BI194" s="898"/>
      <c r="BJ194" s="898"/>
      <c r="BK194" s="898"/>
      <c r="BL194" s="898"/>
    </row>
    <row r="195" spans="1:64" s="899" customFormat="1" ht="11.5">
      <c r="A195" s="1023"/>
      <c r="B195" s="958"/>
      <c r="C195" s="1024"/>
      <c r="D195" s="1025"/>
      <c r="E195" s="1025"/>
      <c r="F195" s="1025"/>
      <c r="G195" s="939"/>
      <c r="H195" s="898"/>
      <c r="I195" s="898"/>
      <c r="J195" s="898"/>
      <c r="K195" s="898"/>
      <c r="L195" s="898"/>
      <c r="M195" s="898"/>
      <c r="N195" s="898"/>
      <c r="O195" s="898"/>
      <c r="P195" s="898"/>
      <c r="Q195" s="898"/>
      <c r="R195" s="898"/>
      <c r="S195" s="898"/>
      <c r="T195" s="898"/>
      <c r="U195" s="898"/>
      <c r="V195" s="898"/>
      <c r="W195" s="898"/>
      <c r="X195" s="898"/>
      <c r="Y195" s="898"/>
      <c r="Z195" s="898"/>
      <c r="AA195" s="898"/>
      <c r="AB195" s="898"/>
      <c r="AC195" s="898"/>
      <c r="AD195" s="898"/>
      <c r="AE195" s="898"/>
      <c r="AF195" s="898"/>
      <c r="AG195" s="898"/>
      <c r="AH195" s="898"/>
      <c r="AI195" s="898"/>
      <c r="AJ195" s="898"/>
      <c r="AK195" s="898"/>
      <c r="AL195" s="898"/>
      <c r="AM195" s="898"/>
      <c r="AN195" s="898"/>
      <c r="AO195" s="898"/>
      <c r="AP195" s="898"/>
      <c r="AQ195" s="898"/>
      <c r="AR195" s="898"/>
      <c r="AS195" s="898"/>
      <c r="AT195" s="898"/>
      <c r="AU195" s="898"/>
      <c r="AV195" s="898"/>
      <c r="AW195" s="898"/>
      <c r="AX195" s="898"/>
      <c r="AY195" s="898"/>
      <c r="AZ195" s="898"/>
      <c r="BA195" s="898"/>
      <c r="BB195" s="898"/>
      <c r="BC195" s="898"/>
      <c r="BD195" s="898"/>
      <c r="BE195" s="898"/>
      <c r="BF195" s="898"/>
      <c r="BG195" s="898"/>
      <c r="BH195" s="898"/>
      <c r="BI195" s="898"/>
      <c r="BJ195" s="898"/>
      <c r="BK195" s="898"/>
      <c r="BL195" s="898"/>
    </row>
    <row r="196" spans="1:64" s="899" customFormat="1" ht="11.5">
      <c r="A196" s="1026"/>
      <c r="B196" s="1027" t="s">
        <v>1968</v>
      </c>
      <c r="C196" s="1434" t="s">
        <v>1844</v>
      </c>
      <c r="D196" s="1434"/>
      <c r="E196" s="1434"/>
      <c r="F196" s="1434"/>
      <c r="G196" s="1027">
        <f>G71</f>
        <v>0</v>
      </c>
      <c r="H196" s="898"/>
      <c r="I196" s="898"/>
      <c r="J196" s="898"/>
      <c r="K196" s="898"/>
      <c r="L196" s="898"/>
      <c r="M196" s="898"/>
      <c r="N196" s="898"/>
      <c r="O196" s="898"/>
      <c r="P196" s="898"/>
      <c r="Q196" s="898"/>
      <c r="R196" s="898"/>
      <c r="S196" s="898"/>
      <c r="T196" s="898"/>
      <c r="U196" s="898"/>
      <c r="V196" s="898"/>
      <c r="W196" s="898"/>
      <c r="X196" s="898"/>
      <c r="Y196" s="898"/>
      <c r="Z196" s="898"/>
      <c r="AA196" s="898"/>
      <c r="AB196" s="898"/>
      <c r="AC196" s="898"/>
      <c r="AD196" s="898"/>
      <c r="AE196" s="898"/>
      <c r="AF196" s="898"/>
      <c r="AG196" s="898"/>
      <c r="AH196" s="898"/>
      <c r="AI196" s="898"/>
      <c r="AJ196" s="898"/>
      <c r="AK196" s="898"/>
      <c r="AL196" s="898"/>
      <c r="AM196" s="898"/>
      <c r="AN196" s="898"/>
      <c r="AO196" s="898"/>
      <c r="AP196" s="898"/>
      <c r="AQ196" s="898"/>
      <c r="AR196" s="898"/>
      <c r="AS196" s="898"/>
      <c r="AT196" s="898"/>
      <c r="AU196" s="898"/>
      <c r="AV196" s="898"/>
      <c r="AW196" s="898"/>
      <c r="AX196" s="898"/>
      <c r="AY196" s="898"/>
      <c r="AZ196" s="898"/>
      <c r="BA196" s="898"/>
      <c r="BB196" s="898"/>
      <c r="BC196" s="898"/>
      <c r="BD196" s="898"/>
      <c r="BE196" s="898"/>
      <c r="BF196" s="898"/>
      <c r="BG196" s="898"/>
      <c r="BH196" s="898"/>
      <c r="BI196" s="898"/>
      <c r="BJ196" s="898"/>
      <c r="BK196" s="898"/>
      <c r="BL196" s="898"/>
    </row>
    <row r="197" spans="1:64" s="899" customFormat="1" ht="11.5">
      <c r="A197" s="1023"/>
      <c r="B197" s="958"/>
      <c r="C197" s="1024"/>
      <c r="D197" s="1025"/>
      <c r="E197" s="1025"/>
      <c r="F197" s="1025"/>
      <c r="G197" s="939"/>
      <c r="H197" s="898"/>
      <c r="I197" s="898"/>
      <c r="J197" s="898"/>
      <c r="K197" s="898"/>
      <c r="L197" s="898"/>
      <c r="M197" s="898"/>
      <c r="N197" s="898"/>
      <c r="O197" s="898"/>
      <c r="P197" s="898"/>
      <c r="Q197" s="898"/>
      <c r="R197" s="898"/>
      <c r="S197" s="898"/>
      <c r="T197" s="898"/>
      <c r="U197" s="898"/>
      <c r="V197" s="898"/>
      <c r="W197" s="898"/>
      <c r="X197" s="898"/>
      <c r="Y197" s="898"/>
      <c r="Z197" s="898"/>
      <c r="AA197" s="898"/>
      <c r="AB197" s="898"/>
      <c r="AC197" s="898"/>
      <c r="AD197" s="898"/>
      <c r="AE197" s="898"/>
      <c r="AF197" s="898"/>
      <c r="AG197" s="898"/>
      <c r="AH197" s="898"/>
      <c r="AI197" s="898"/>
      <c r="AJ197" s="898"/>
      <c r="AK197" s="898"/>
      <c r="AL197" s="898"/>
      <c r="AM197" s="898"/>
      <c r="AN197" s="898"/>
      <c r="AO197" s="898"/>
      <c r="AP197" s="898"/>
      <c r="AQ197" s="898"/>
      <c r="AR197" s="898"/>
      <c r="AS197" s="898"/>
      <c r="AT197" s="898"/>
      <c r="AU197" s="898"/>
      <c r="AV197" s="898"/>
      <c r="AW197" s="898"/>
      <c r="AX197" s="898"/>
      <c r="AY197" s="898"/>
      <c r="AZ197" s="898"/>
      <c r="BA197" s="898"/>
      <c r="BB197" s="898"/>
      <c r="BC197" s="898"/>
      <c r="BD197" s="898"/>
      <c r="BE197" s="898"/>
      <c r="BF197" s="898"/>
      <c r="BG197" s="898"/>
      <c r="BH197" s="898"/>
      <c r="BI197" s="898"/>
      <c r="BJ197" s="898"/>
      <c r="BK197" s="898"/>
      <c r="BL197" s="898"/>
    </row>
    <row r="198" spans="1:64" s="899" customFormat="1" ht="11.5">
      <c r="A198" s="1026"/>
      <c r="B198" s="1027" t="s">
        <v>1969</v>
      </c>
      <c r="C198" s="1434" t="s">
        <v>1970</v>
      </c>
      <c r="D198" s="1434"/>
      <c r="E198" s="1434"/>
      <c r="F198" s="1434"/>
      <c r="G198" s="1027">
        <f>G163</f>
        <v>0</v>
      </c>
      <c r="H198" s="898"/>
      <c r="I198" s="898"/>
      <c r="J198" s="898"/>
      <c r="K198" s="898"/>
      <c r="L198" s="898"/>
      <c r="M198" s="898"/>
      <c r="N198" s="898"/>
      <c r="O198" s="898"/>
      <c r="P198" s="898"/>
      <c r="Q198" s="898"/>
      <c r="R198" s="898"/>
      <c r="S198" s="898"/>
      <c r="T198" s="898"/>
      <c r="U198" s="898"/>
      <c r="V198" s="898"/>
      <c r="W198" s="898"/>
      <c r="X198" s="898"/>
      <c r="Y198" s="898"/>
      <c r="Z198" s="898"/>
      <c r="AA198" s="898"/>
      <c r="AB198" s="898"/>
      <c r="AC198" s="898"/>
      <c r="AD198" s="898"/>
      <c r="AE198" s="898"/>
      <c r="AF198" s="898"/>
      <c r="AG198" s="898"/>
      <c r="AH198" s="898"/>
      <c r="AI198" s="898"/>
      <c r="AJ198" s="898"/>
      <c r="AK198" s="898"/>
      <c r="AL198" s="898"/>
      <c r="AM198" s="898"/>
      <c r="AN198" s="898"/>
      <c r="AO198" s="898"/>
      <c r="AP198" s="898"/>
      <c r="AQ198" s="898"/>
      <c r="AR198" s="898"/>
      <c r="AS198" s="898"/>
      <c r="AT198" s="898"/>
      <c r="AU198" s="898"/>
      <c r="AV198" s="898"/>
      <c r="AW198" s="898"/>
      <c r="AX198" s="898"/>
      <c r="AY198" s="898"/>
      <c r="AZ198" s="898"/>
      <c r="BA198" s="898"/>
      <c r="BB198" s="898"/>
      <c r="BC198" s="898"/>
      <c r="BD198" s="898"/>
      <c r="BE198" s="898"/>
      <c r="BF198" s="898"/>
      <c r="BG198" s="898"/>
      <c r="BH198" s="898"/>
      <c r="BI198" s="898"/>
      <c r="BJ198" s="898"/>
      <c r="BK198" s="898"/>
      <c r="BL198" s="898"/>
    </row>
    <row r="199" spans="1:64" s="899" customFormat="1" ht="11.5">
      <c r="A199" s="1023"/>
      <c r="B199" s="958"/>
      <c r="C199" s="1433"/>
      <c r="D199" s="1433"/>
      <c r="E199" s="1433"/>
      <c r="F199" s="959"/>
      <c r="G199" s="960"/>
      <c r="H199" s="898"/>
      <c r="I199" s="898"/>
      <c r="J199" s="898"/>
      <c r="K199" s="898"/>
      <c r="L199" s="898"/>
      <c r="M199" s="898"/>
      <c r="N199" s="898"/>
      <c r="O199" s="898"/>
      <c r="P199" s="898"/>
      <c r="Q199" s="898"/>
      <c r="R199" s="898"/>
      <c r="S199" s="898"/>
      <c r="T199" s="898"/>
      <c r="U199" s="898"/>
      <c r="V199" s="898"/>
      <c r="W199" s="898"/>
      <c r="X199" s="898"/>
      <c r="Y199" s="898"/>
      <c r="Z199" s="898"/>
      <c r="AA199" s="898"/>
      <c r="AB199" s="898"/>
      <c r="AC199" s="898"/>
      <c r="AD199" s="898"/>
      <c r="AE199" s="898"/>
      <c r="AF199" s="898"/>
      <c r="AG199" s="898"/>
      <c r="AH199" s="898"/>
      <c r="AI199" s="898"/>
      <c r="AJ199" s="898"/>
      <c r="AK199" s="898"/>
      <c r="AL199" s="898"/>
      <c r="AM199" s="898"/>
      <c r="AN199" s="898"/>
      <c r="AO199" s="898"/>
      <c r="AP199" s="898"/>
      <c r="AQ199" s="898"/>
      <c r="AR199" s="898"/>
      <c r="AS199" s="898"/>
      <c r="AT199" s="898"/>
      <c r="AU199" s="898"/>
      <c r="AV199" s="898"/>
      <c r="AW199" s="898"/>
      <c r="AX199" s="898"/>
      <c r="AY199" s="898"/>
      <c r="AZ199" s="898"/>
      <c r="BA199" s="898"/>
      <c r="BB199" s="898"/>
      <c r="BC199" s="898"/>
      <c r="BD199" s="898"/>
      <c r="BE199" s="898"/>
      <c r="BF199" s="898"/>
      <c r="BG199" s="898"/>
      <c r="BH199" s="898"/>
      <c r="BI199" s="898"/>
      <c r="BJ199" s="898"/>
      <c r="BK199" s="898"/>
      <c r="BL199" s="898"/>
    </row>
    <row r="200" spans="1:64" s="899" customFormat="1" ht="11.5">
      <c r="A200" s="1026"/>
      <c r="B200" s="1027" t="s">
        <v>1971</v>
      </c>
      <c r="C200" s="1434" t="s">
        <v>1955</v>
      </c>
      <c r="D200" s="1434"/>
      <c r="E200" s="1434"/>
      <c r="F200" s="1434"/>
      <c r="G200" s="1027">
        <f>G191</f>
        <v>0</v>
      </c>
      <c r="H200" s="898"/>
      <c r="I200" s="898"/>
      <c r="J200" s="898"/>
      <c r="K200" s="898"/>
      <c r="L200" s="898"/>
      <c r="M200" s="898"/>
      <c r="N200" s="898"/>
      <c r="O200" s="898"/>
      <c r="P200" s="898"/>
      <c r="Q200" s="898"/>
      <c r="R200" s="898"/>
      <c r="S200" s="898"/>
      <c r="T200" s="898"/>
      <c r="U200" s="898"/>
      <c r="V200" s="898"/>
      <c r="W200" s="898"/>
      <c r="X200" s="898"/>
      <c r="Y200" s="898"/>
      <c r="Z200" s="898"/>
      <c r="AA200" s="898"/>
      <c r="AB200" s="898"/>
      <c r="AC200" s="898"/>
      <c r="AD200" s="898"/>
      <c r="AE200" s="898"/>
      <c r="AF200" s="898"/>
      <c r="AG200" s="898"/>
      <c r="AH200" s="898"/>
      <c r="AI200" s="898"/>
      <c r="AJ200" s="898"/>
      <c r="AK200" s="898"/>
      <c r="AL200" s="898"/>
      <c r="AM200" s="898"/>
      <c r="AN200" s="898"/>
      <c r="AO200" s="898"/>
      <c r="AP200" s="898"/>
      <c r="AQ200" s="898"/>
      <c r="AR200" s="898"/>
      <c r="AS200" s="898"/>
      <c r="AT200" s="898"/>
      <c r="AU200" s="898"/>
      <c r="AV200" s="898"/>
      <c r="AW200" s="898"/>
      <c r="AX200" s="898"/>
      <c r="AY200" s="898"/>
      <c r="AZ200" s="898"/>
      <c r="BA200" s="898"/>
      <c r="BB200" s="898"/>
      <c r="BC200" s="898"/>
      <c r="BD200" s="898"/>
      <c r="BE200" s="898"/>
      <c r="BF200" s="898"/>
      <c r="BG200" s="898"/>
      <c r="BH200" s="898"/>
      <c r="BI200" s="898"/>
      <c r="BJ200" s="898"/>
      <c r="BK200" s="898"/>
      <c r="BL200" s="898"/>
    </row>
    <row r="201" spans="1:64" s="899" customFormat="1" ht="11.5">
      <c r="A201" s="1023"/>
      <c r="B201" s="958"/>
      <c r="C201" s="1433"/>
      <c r="D201" s="1433"/>
      <c r="E201" s="1433"/>
      <c r="F201" s="959"/>
      <c r="G201" s="960"/>
      <c r="H201" s="898"/>
      <c r="I201" s="898"/>
      <c r="J201" s="898"/>
      <c r="K201" s="898"/>
      <c r="L201" s="898"/>
      <c r="M201" s="898"/>
      <c r="N201" s="898"/>
      <c r="O201" s="898"/>
      <c r="P201" s="898"/>
      <c r="Q201" s="898"/>
      <c r="R201" s="898"/>
      <c r="S201" s="898"/>
      <c r="T201" s="898"/>
      <c r="U201" s="898"/>
      <c r="V201" s="898"/>
      <c r="W201" s="898"/>
      <c r="X201" s="898"/>
      <c r="Y201" s="898"/>
      <c r="Z201" s="898"/>
      <c r="AA201" s="898"/>
      <c r="AB201" s="898"/>
      <c r="AC201" s="898"/>
      <c r="AD201" s="898"/>
      <c r="AE201" s="898"/>
      <c r="AF201" s="898"/>
      <c r="AG201" s="898"/>
      <c r="AH201" s="898"/>
      <c r="AI201" s="898"/>
      <c r="AJ201" s="898"/>
      <c r="AK201" s="898"/>
      <c r="AL201" s="898"/>
      <c r="AM201" s="898"/>
      <c r="AN201" s="898"/>
      <c r="AO201" s="898"/>
      <c r="AP201" s="898"/>
      <c r="AQ201" s="898"/>
      <c r="AR201" s="898"/>
      <c r="AS201" s="898"/>
      <c r="AT201" s="898"/>
      <c r="AU201" s="898"/>
      <c r="AV201" s="898"/>
      <c r="AW201" s="898"/>
      <c r="AX201" s="898"/>
      <c r="AY201" s="898"/>
      <c r="AZ201" s="898"/>
      <c r="BA201" s="898"/>
      <c r="BB201" s="898"/>
      <c r="BC201" s="898"/>
      <c r="BD201" s="898"/>
      <c r="BE201" s="898"/>
      <c r="BF201" s="898"/>
      <c r="BG201" s="898"/>
      <c r="BH201" s="898"/>
      <c r="BI201" s="898"/>
      <c r="BJ201" s="898"/>
      <c r="BK201" s="898"/>
      <c r="BL201" s="898"/>
    </row>
    <row r="202" spans="1:64">
      <c r="A202" s="1028"/>
      <c r="B202" s="1028"/>
      <c r="C202" s="1029" t="s">
        <v>1972</v>
      </c>
      <c r="D202" s="1028"/>
      <c r="E202" s="1028"/>
      <c r="F202" s="1028"/>
      <c r="G202" s="1030">
        <f>SUM(G196:G201)</f>
        <v>0</v>
      </c>
    </row>
  </sheetData>
  <mergeCells count="27">
    <mergeCell ref="C15:G15"/>
    <mergeCell ref="C10:G10"/>
    <mergeCell ref="C11:G11"/>
    <mergeCell ref="C12:G12"/>
    <mergeCell ref="C13:G13"/>
    <mergeCell ref="C14:G14"/>
    <mergeCell ref="C90:G90"/>
    <mergeCell ref="C79:G79"/>
    <mergeCell ref="C80:G80"/>
    <mergeCell ref="C81:G81"/>
    <mergeCell ref="C82:G82"/>
    <mergeCell ref="C83:G83"/>
    <mergeCell ref="C84:G84"/>
    <mergeCell ref="C85:G85"/>
    <mergeCell ref="C86:G86"/>
    <mergeCell ref="C87:G87"/>
    <mergeCell ref="C88:G88"/>
    <mergeCell ref="C89:G89"/>
    <mergeCell ref="C199:E199"/>
    <mergeCell ref="C200:F200"/>
    <mergeCell ref="C201:E201"/>
    <mergeCell ref="C91:G91"/>
    <mergeCell ref="C171:G171"/>
    <mergeCell ref="C172:G172"/>
    <mergeCell ref="C173:G173"/>
    <mergeCell ref="C196:F196"/>
    <mergeCell ref="C198:F198"/>
  </mergeCells>
  <pageMargins left="0.70866141732283472" right="0.70866141732283472" top="0.98425196850393704" bottom="0.74803149606299213" header="0.31496062992125984" footer="0.31496062992125984"/>
  <pageSetup paperSize="9" scale="91" firstPageNumber="0" orientation="portrait" r:id="rId1"/>
  <headerFooter>
    <oddHeader>&amp;L&amp;"Agrandir,Regular"&amp;8&amp;K00-049Projekt obnove zgrade za cjelovitu obnovu zgrade
Građevina: Akademija likovnih umjetnosti u Zagrebu – nastavnički odsjek, k.č. 803/1,k.o.Centar
Investitor: Akademija likovnih umjetnosti Sveučilišta u Zagrebu
ZOP: CO_203-2023</oddHeader>
    <oddFooter>&amp;L&amp;"Agrandir,Regular"&amp;8&amp;K00-049Zagreb, 05/2023&amp;C&amp;"Agrandir,Regular"&amp;8&amp;K00-049&amp;A&amp;R&amp;"Agrandir,Regular"&amp;8&amp;K00-049&amp;P</oddFooter>
  </headerFooter>
  <rowBreaks count="6" manualBreakCount="6">
    <brk id="24" max="16383" man="1"/>
    <brk id="55" max="16383" man="1"/>
    <brk id="100" max="16383" man="1"/>
    <brk id="137" max="16383" man="1"/>
    <brk id="152" max="16383" man="1"/>
    <brk id="16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1523C-E50B-461C-BE18-F3F237FE93EC}">
  <sheetPr>
    <tabColor indexed="43"/>
  </sheetPr>
  <dimension ref="A2:M45"/>
  <sheetViews>
    <sheetView topLeftCell="A61" zoomScaleNormal="100" zoomScaleSheetLayoutView="100" workbookViewId="0">
      <selection activeCell="AH47" sqref="AH47"/>
    </sheetView>
  </sheetViews>
  <sheetFormatPr defaultRowHeight="12.5"/>
  <cols>
    <col min="1" max="2" width="3.26953125" style="1045" customWidth="1"/>
    <col min="3" max="3" width="3.26953125" style="1047" customWidth="1"/>
    <col min="4" max="4" width="3.26953125" style="1052" customWidth="1"/>
    <col min="5" max="5" width="30.7265625" style="1048" customWidth="1"/>
    <col min="6" max="6" width="6.7265625" style="1045" customWidth="1"/>
    <col min="7" max="7" width="9.26953125" style="1053" customWidth="1"/>
    <col min="8" max="8" width="13.7265625" style="1054" customWidth="1"/>
    <col min="9" max="9" width="18.26953125" style="1054" customWidth="1"/>
    <col min="10" max="256" width="9.1796875" style="1049"/>
    <col min="257" max="260" width="3.26953125" style="1049" customWidth="1"/>
    <col min="261" max="261" width="30.7265625" style="1049" customWidth="1"/>
    <col min="262" max="262" width="6.7265625" style="1049" customWidth="1"/>
    <col min="263" max="263" width="9.26953125" style="1049" customWidth="1"/>
    <col min="264" max="264" width="13.7265625" style="1049" customWidth="1"/>
    <col min="265" max="265" width="18.26953125" style="1049" customWidth="1"/>
    <col min="266" max="512" width="9.1796875" style="1049"/>
    <col min="513" max="516" width="3.26953125" style="1049" customWidth="1"/>
    <col min="517" max="517" width="30.7265625" style="1049" customWidth="1"/>
    <col min="518" max="518" width="6.7265625" style="1049" customWidth="1"/>
    <col min="519" max="519" width="9.26953125" style="1049" customWidth="1"/>
    <col min="520" max="520" width="13.7265625" style="1049" customWidth="1"/>
    <col min="521" max="521" width="18.26953125" style="1049" customWidth="1"/>
    <col min="522" max="768" width="9.1796875" style="1049"/>
    <col min="769" max="772" width="3.26953125" style="1049" customWidth="1"/>
    <col min="773" max="773" width="30.7265625" style="1049" customWidth="1"/>
    <col min="774" max="774" width="6.7265625" style="1049" customWidth="1"/>
    <col min="775" max="775" width="9.26953125" style="1049" customWidth="1"/>
    <col min="776" max="776" width="13.7265625" style="1049" customWidth="1"/>
    <col min="777" max="777" width="18.26953125" style="1049" customWidth="1"/>
    <col min="778" max="1024" width="9.1796875" style="1049"/>
    <col min="1025" max="1028" width="3.26953125" style="1049" customWidth="1"/>
    <col min="1029" max="1029" width="30.7265625" style="1049" customWidth="1"/>
    <col min="1030" max="1030" width="6.7265625" style="1049" customWidth="1"/>
    <col min="1031" max="1031" width="9.26953125" style="1049" customWidth="1"/>
    <col min="1032" max="1032" width="13.7265625" style="1049" customWidth="1"/>
    <col min="1033" max="1033" width="18.26953125" style="1049" customWidth="1"/>
    <col min="1034" max="1280" width="9.1796875" style="1049"/>
    <col min="1281" max="1284" width="3.26953125" style="1049" customWidth="1"/>
    <col min="1285" max="1285" width="30.7265625" style="1049" customWidth="1"/>
    <col min="1286" max="1286" width="6.7265625" style="1049" customWidth="1"/>
    <col min="1287" max="1287" width="9.26953125" style="1049" customWidth="1"/>
    <col min="1288" max="1288" width="13.7265625" style="1049" customWidth="1"/>
    <col min="1289" max="1289" width="18.26953125" style="1049" customWidth="1"/>
    <col min="1290" max="1536" width="9.1796875" style="1049"/>
    <col min="1537" max="1540" width="3.26953125" style="1049" customWidth="1"/>
    <col min="1541" max="1541" width="30.7265625" style="1049" customWidth="1"/>
    <col min="1542" max="1542" width="6.7265625" style="1049" customWidth="1"/>
    <col min="1543" max="1543" width="9.26953125" style="1049" customWidth="1"/>
    <col min="1544" max="1544" width="13.7265625" style="1049" customWidth="1"/>
    <col min="1545" max="1545" width="18.26953125" style="1049" customWidth="1"/>
    <col min="1546" max="1792" width="9.1796875" style="1049"/>
    <col min="1793" max="1796" width="3.26953125" style="1049" customWidth="1"/>
    <col min="1797" max="1797" width="30.7265625" style="1049" customWidth="1"/>
    <col min="1798" max="1798" width="6.7265625" style="1049" customWidth="1"/>
    <col min="1799" max="1799" width="9.26953125" style="1049" customWidth="1"/>
    <col min="1800" max="1800" width="13.7265625" style="1049" customWidth="1"/>
    <col min="1801" max="1801" width="18.26953125" style="1049" customWidth="1"/>
    <col min="1802" max="2048" width="9.1796875" style="1049"/>
    <col min="2049" max="2052" width="3.26953125" style="1049" customWidth="1"/>
    <col min="2053" max="2053" width="30.7265625" style="1049" customWidth="1"/>
    <col min="2054" max="2054" width="6.7265625" style="1049" customWidth="1"/>
    <col min="2055" max="2055" width="9.26953125" style="1049" customWidth="1"/>
    <col min="2056" max="2056" width="13.7265625" style="1049" customWidth="1"/>
    <col min="2057" max="2057" width="18.26953125" style="1049" customWidth="1"/>
    <col min="2058" max="2304" width="9.1796875" style="1049"/>
    <col min="2305" max="2308" width="3.26953125" style="1049" customWidth="1"/>
    <col min="2309" max="2309" width="30.7265625" style="1049" customWidth="1"/>
    <col min="2310" max="2310" width="6.7265625" style="1049" customWidth="1"/>
    <col min="2311" max="2311" width="9.26953125" style="1049" customWidth="1"/>
    <col min="2312" max="2312" width="13.7265625" style="1049" customWidth="1"/>
    <col min="2313" max="2313" width="18.26953125" style="1049" customWidth="1"/>
    <col min="2314" max="2560" width="9.1796875" style="1049"/>
    <col min="2561" max="2564" width="3.26953125" style="1049" customWidth="1"/>
    <col min="2565" max="2565" width="30.7265625" style="1049" customWidth="1"/>
    <col min="2566" max="2566" width="6.7265625" style="1049" customWidth="1"/>
    <col min="2567" max="2567" width="9.26953125" style="1049" customWidth="1"/>
    <col min="2568" max="2568" width="13.7265625" style="1049" customWidth="1"/>
    <col min="2569" max="2569" width="18.26953125" style="1049" customWidth="1"/>
    <col min="2570" max="2816" width="9.1796875" style="1049"/>
    <col min="2817" max="2820" width="3.26953125" style="1049" customWidth="1"/>
    <col min="2821" max="2821" width="30.7265625" style="1049" customWidth="1"/>
    <col min="2822" max="2822" width="6.7265625" style="1049" customWidth="1"/>
    <col min="2823" max="2823" width="9.26953125" style="1049" customWidth="1"/>
    <col min="2824" max="2824" width="13.7265625" style="1049" customWidth="1"/>
    <col min="2825" max="2825" width="18.26953125" style="1049" customWidth="1"/>
    <col min="2826" max="3072" width="9.1796875" style="1049"/>
    <col min="3073" max="3076" width="3.26953125" style="1049" customWidth="1"/>
    <col min="3077" max="3077" width="30.7265625" style="1049" customWidth="1"/>
    <col min="3078" max="3078" width="6.7265625" style="1049" customWidth="1"/>
    <col min="3079" max="3079" width="9.26953125" style="1049" customWidth="1"/>
    <col min="3080" max="3080" width="13.7265625" style="1049" customWidth="1"/>
    <col min="3081" max="3081" width="18.26953125" style="1049" customWidth="1"/>
    <col min="3082" max="3328" width="9.1796875" style="1049"/>
    <col min="3329" max="3332" width="3.26953125" style="1049" customWidth="1"/>
    <col min="3333" max="3333" width="30.7265625" style="1049" customWidth="1"/>
    <col min="3334" max="3334" width="6.7265625" style="1049" customWidth="1"/>
    <col min="3335" max="3335" width="9.26953125" style="1049" customWidth="1"/>
    <col min="3336" max="3336" width="13.7265625" style="1049" customWidth="1"/>
    <col min="3337" max="3337" width="18.26953125" style="1049" customWidth="1"/>
    <col min="3338" max="3584" width="9.1796875" style="1049"/>
    <col min="3585" max="3588" width="3.26953125" style="1049" customWidth="1"/>
    <col min="3589" max="3589" width="30.7265625" style="1049" customWidth="1"/>
    <col min="3590" max="3590" width="6.7265625" style="1049" customWidth="1"/>
    <col min="3591" max="3591" width="9.26953125" style="1049" customWidth="1"/>
    <col min="3592" max="3592" width="13.7265625" style="1049" customWidth="1"/>
    <col min="3593" max="3593" width="18.26953125" style="1049" customWidth="1"/>
    <col min="3594" max="3840" width="9.1796875" style="1049"/>
    <col min="3841" max="3844" width="3.26953125" style="1049" customWidth="1"/>
    <col min="3845" max="3845" width="30.7265625" style="1049" customWidth="1"/>
    <col min="3846" max="3846" width="6.7265625" style="1049" customWidth="1"/>
    <col min="3847" max="3847" width="9.26953125" style="1049" customWidth="1"/>
    <col min="3848" max="3848" width="13.7265625" style="1049" customWidth="1"/>
    <col min="3849" max="3849" width="18.26953125" style="1049" customWidth="1"/>
    <col min="3850" max="4096" width="9.1796875" style="1049"/>
    <col min="4097" max="4100" width="3.26953125" style="1049" customWidth="1"/>
    <col min="4101" max="4101" width="30.7265625" style="1049" customWidth="1"/>
    <col min="4102" max="4102" width="6.7265625" style="1049" customWidth="1"/>
    <col min="4103" max="4103" width="9.26953125" style="1049" customWidth="1"/>
    <col min="4104" max="4104" width="13.7265625" style="1049" customWidth="1"/>
    <col min="4105" max="4105" width="18.26953125" style="1049" customWidth="1"/>
    <col min="4106" max="4352" width="9.1796875" style="1049"/>
    <col min="4353" max="4356" width="3.26953125" style="1049" customWidth="1"/>
    <col min="4357" max="4357" width="30.7265625" style="1049" customWidth="1"/>
    <col min="4358" max="4358" width="6.7265625" style="1049" customWidth="1"/>
    <col min="4359" max="4359" width="9.26953125" style="1049" customWidth="1"/>
    <col min="4360" max="4360" width="13.7265625" style="1049" customWidth="1"/>
    <col min="4361" max="4361" width="18.26953125" style="1049" customWidth="1"/>
    <col min="4362" max="4608" width="9.1796875" style="1049"/>
    <col min="4609" max="4612" width="3.26953125" style="1049" customWidth="1"/>
    <col min="4613" max="4613" width="30.7265625" style="1049" customWidth="1"/>
    <col min="4614" max="4614" width="6.7265625" style="1049" customWidth="1"/>
    <col min="4615" max="4615" width="9.26953125" style="1049" customWidth="1"/>
    <col min="4616" max="4616" width="13.7265625" style="1049" customWidth="1"/>
    <col min="4617" max="4617" width="18.26953125" style="1049" customWidth="1"/>
    <col min="4618" max="4864" width="9.1796875" style="1049"/>
    <col min="4865" max="4868" width="3.26953125" style="1049" customWidth="1"/>
    <col min="4869" max="4869" width="30.7265625" style="1049" customWidth="1"/>
    <col min="4870" max="4870" width="6.7265625" style="1049" customWidth="1"/>
    <col min="4871" max="4871" width="9.26953125" style="1049" customWidth="1"/>
    <col min="4872" max="4872" width="13.7265625" style="1049" customWidth="1"/>
    <col min="4873" max="4873" width="18.26953125" style="1049" customWidth="1"/>
    <col min="4874" max="5120" width="9.1796875" style="1049"/>
    <col min="5121" max="5124" width="3.26953125" style="1049" customWidth="1"/>
    <col min="5125" max="5125" width="30.7265625" style="1049" customWidth="1"/>
    <col min="5126" max="5126" width="6.7265625" style="1049" customWidth="1"/>
    <col min="5127" max="5127" width="9.26953125" style="1049" customWidth="1"/>
    <col min="5128" max="5128" width="13.7265625" style="1049" customWidth="1"/>
    <col min="5129" max="5129" width="18.26953125" style="1049" customWidth="1"/>
    <col min="5130" max="5376" width="9.1796875" style="1049"/>
    <col min="5377" max="5380" width="3.26953125" style="1049" customWidth="1"/>
    <col min="5381" max="5381" width="30.7265625" style="1049" customWidth="1"/>
    <col min="5382" max="5382" width="6.7265625" style="1049" customWidth="1"/>
    <col min="5383" max="5383" width="9.26953125" style="1049" customWidth="1"/>
    <col min="5384" max="5384" width="13.7265625" style="1049" customWidth="1"/>
    <col min="5385" max="5385" width="18.26953125" style="1049" customWidth="1"/>
    <col min="5386" max="5632" width="9.1796875" style="1049"/>
    <col min="5633" max="5636" width="3.26953125" style="1049" customWidth="1"/>
    <col min="5637" max="5637" width="30.7265625" style="1049" customWidth="1"/>
    <col min="5638" max="5638" width="6.7265625" style="1049" customWidth="1"/>
    <col min="5639" max="5639" width="9.26953125" style="1049" customWidth="1"/>
    <col min="5640" max="5640" width="13.7265625" style="1049" customWidth="1"/>
    <col min="5641" max="5641" width="18.26953125" style="1049" customWidth="1"/>
    <col min="5642" max="5888" width="9.1796875" style="1049"/>
    <col min="5889" max="5892" width="3.26953125" style="1049" customWidth="1"/>
    <col min="5893" max="5893" width="30.7265625" style="1049" customWidth="1"/>
    <col min="5894" max="5894" width="6.7265625" style="1049" customWidth="1"/>
    <col min="5895" max="5895" width="9.26953125" style="1049" customWidth="1"/>
    <col min="5896" max="5896" width="13.7265625" style="1049" customWidth="1"/>
    <col min="5897" max="5897" width="18.26953125" style="1049" customWidth="1"/>
    <col min="5898" max="6144" width="9.1796875" style="1049"/>
    <col min="6145" max="6148" width="3.26953125" style="1049" customWidth="1"/>
    <col min="6149" max="6149" width="30.7265625" style="1049" customWidth="1"/>
    <col min="6150" max="6150" width="6.7265625" style="1049" customWidth="1"/>
    <col min="6151" max="6151" width="9.26953125" style="1049" customWidth="1"/>
    <col min="6152" max="6152" width="13.7265625" style="1049" customWidth="1"/>
    <col min="6153" max="6153" width="18.26953125" style="1049" customWidth="1"/>
    <col min="6154" max="6400" width="9.1796875" style="1049"/>
    <col min="6401" max="6404" width="3.26953125" style="1049" customWidth="1"/>
    <col min="6405" max="6405" width="30.7265625" style="1049" customWidth="1"/>
    <col min="6406" max="6406" width="6.7265625" style="1049" customWidth="1"/>
    <col min="6407" max="6407" width="9.26953125" style="1049" customWidth="1"/>
    <col min="6408" max="6408" width="13.7265625" style="1049" customWidth="1"/>
    <col min="6409" max="6409" width="18.26953125" style="1049" customWidth="1"/>
    <col min="6410" max="6656" width="9.1796875" style="1049"/>
    <col min="6657" max="6660" width="3.26953125" style="1049" customWidth="1"/>
    <col min="6661" max="6661" width="30.7265625" style="1049" customWidth="1"/>
    <col min="6662" max="6662" width="6.7265625" style="1049" customWidth="1"/>
    <col min="6663" max="6663" width="9.26953125" style="1049" customWidth="1"/>
    <col min="6664" max="6664" width="13.7265625" style="1049" customWidth="1"/>
    <col min="6665" max="6665" width="18.26953125" style="1049" customWidth="1"/>
    <col min="6666" max="6912" width="9.1796875" style="1049"/>
    <col min="6913" max="6916" width="3.26953125" style="1049" customWidth="1"/>
    <col min="6917" max="6917" width="30.7265625" style="1049" customWidth="1"/>
    <col min="6918" max="6918" width="6.7265625" style="1049" customWidth="1"/>
    <col min="6919" max="6919" width="9.26953125" style="1049" customWidth="1"/>
    <col min="6920" max="6920" width="13.7265625" style="1049" customWidth="1"/>
    <col min="6921" max="6921" width="18.26953125" style="1049" customWidth="1"/>
    <col min="6922" max="7168" width="9.1796875" style="1049"/>
    <col min="7169" max="7172" width="3.26953125" style="1049" customWidth="1"/>
    <col min="7173" max="7173" width="30.7265625" style="1049" customWidth="1"/>
    <col min="7174" max="7174" width="6.7265625" style="1049" customWidth="1"/>
    <col min="7175" max="7175" width="9.26953125" style="1049" customWidth="1"/>
    <col min="7176" max="7176" width="13.7265625" style="1049" customWidth="1"/>
    <col min="7177" max="7177" width="18.26953125" style="1049" customWidth="1"/>
    <col min="7178" max="7424" width="9.1796875" style="1049"/>
    <col min="7425" max="7428" width="3.26953125" style="1049" customWidth="1"/>
    <col min="7429" max="7429" width="30.7265625" style="1049" customWidth="1"/>
    <col min="7430" max="7430" width="6.7265625" style="1049" customWidth="1"/>
    <col min="7431" max="7431" width="9.26953125" style="1049" customWidth="1"/>
    <col min="7432" max="7432" width="13.7265625" style="1049" customWidth="1"/>
    <col min="7433" max="7433" width="18.26953125" style="1049" customWidth="1"/>
    <col min="7434" max="7680" width="9.1796875" style="1049"/>
    <col min="7681" max="7684" width="3.26953125" style="1049" customWidth="1"/>
    <col min="7685" max="7685" width="30.7265625" style="1049" customWidth="1"/>
    <col min="7686" max="7686" width="6.7265625" style="1049" customWidth="1"/>
    <col min="7687" max="7687" width="9.26953125" style="1049" customWidth="1"/>
    <col min="7688" max="7688" width="13.7265625" style="1049" customWidth="1"/>
    <col min="7689" max="7689" width="18.26953125" style="1049" customWidth="1"/>
    <col min="7690" max="7936" width="9.1796875" style="1049"/>
    <col min="7937" max="7940" width="3.26953125" style="1049" customWidth="1"/>
    <col min="7941" max="7941" width="30.7265625" style="1049" customWidth="1"/>
    <col min="7942" max="7942" width="6.7265625" style="1049" customWidth="1"/>
    <col min="7943" max="7943" width="9.26953125" style="1049" customWidth="1"/>
    <col min="7944" max="7944" width="13.7265625" style="1049" customWidth="1"/>
    <col min="7945" max="7945" width="18.26953125" style="1049" customWidth="1"/>
    <col min="7946" max="8192" width="9.1796875" style="1049"/>
    <col min="8193" max="8196" width="3.26953125" style="1049" customWidth="1"/>
    <col min="8197" max="8197" width="30.7265625" style="1049" customWidth="1"/>
    <col min="8198" max="8198" width="6.7265625" style="1049" customWidth="1"/>
    <col min="8199" max="8199" width="9.26953125" style="1049" customWidth="1"/>
    <col min="8200" max="8200" width="13.7265625" style="1049" customWidth="1"/>
    <col min="8201" max="8201" width="18.26953125" style="1049" customWidth="1"/>
    <col min="8202" max="8448" width="9.1796875" style="1049"/>
    <col min="8449" max="8452" width="3.26953125" style="1049" customWidth="1"/>
    <col min="8453" max="8453" width="30.7265625" style="1049" customWidth="1"/>
    <col min="8454" max="8454" width="6.7265625" style="1049" customWidth="1"/>
    <col min="8455" max="8455" width="9.26953125" style="1049" customWidth="1"/>
    <col min="8456" max="8456" width="13.7265625" style="1049" customWidth="1"/>
    <col min="8457" max="8457" width="18.26953125" style="1049" customWidth="1"/>
    <col min="8458" max="8704" width="9.1796875" style="1049"/>
    <col min="8705" max="8708" width="3.26953125" style="1049" customWidth="1"/>
    <col min="8709" max="8709" width="30.7265625" style="1049" customWidth="1"/>
    <col min="8710" max="8710" width="6.7265625" style="1049" customWidth="1"/>
    <col min="8711" max="8711" width="9.26953125" style="1049" customWidth="1"/>
    <col min="8712" max="8712" width="13.7265625" style="1049" customWidth="1"/>
    <col min="8713" max="8713" width="18.26953125" style="1049" customWidth="1"/>
    <col min="8714" max="8960" width="9.1796875" style="1049"/>
    <col min="8961" max="8964" width="3.26953125" style="1049" customWidth="1"/>
    <col min="8965" max="8965" width="30.7265625" style="1049" customWidth="1"/>
    <col min="8966" max="8966" width="6.7265625" style="1049" customWidth="1"/>
    <col min="8967" max="8967" width="9.26953125" style="1049" customWidth="1"/>
    <col min="8968" max="8968" width="13.7265625" style="1049" customWidth="1"/>
    <col min="8969" max="8969" width="18.26953125" style="1049" customWidth="1"/>
    <col min="8970" max="9216" width="9.1796875" style="1049"/>
    <col min="9217" max="9220" width="3.26953125" style="1049" customWidth="1"/>
    <col min="9221" max="9221" width="30.7265625" style="1049" customWidth="1"/>
    <col min="9222" max="9222" width="6.7265625" style="1049" customWidth="1"/>
    <col min="9223" max="9223" width="9.26953125" style="1049" customWidth="1"/>
    <col min="9224" max="9224" width="13.7265625" style="1049" customWidth="1"/>
    <col min="9225" max="9225" width="18.26953125" style="1049" customWidth="1"/>
    <col min="9226" max="9472" width="9.1796875" style="1049"/>
    <col min="9473" max="9476" width="3.26953125" style="1049" customWidth="1"/>
    <col min="9477" max="9477" width="30.7265625" style="1049" customWidth="1"/>
    <col min="9478" max="9478" width="6.7265625" style="1049" customWidth="1"/>
    <col min="9479" max="9479" width="9.26953125" style="1049" customWidth="1"/>
    <col min="9480" max="9480" width="13.7265625" style="1049" customWidth="1"/>
    <col min="9481" max="9481" width="18.26953125" style="1049" customWidth="1"/>
    <col min="9482" max="9728" width="9.1796875" style="1049"/>
    <col min="9729" max="9732" width="3.26953125" style="1049" customWidth="1"/>
    <col min="9733" max="9733" width="30.7265625" style="1049" customWidth="1"/>
    <col min="9734" max="9734" width="6.7265625" style="1049" customWidth="1"/>
    <col min="9735" max="9735" width="9.26953125" style="1049" customWidth="1"/>
    <col min="9736" max="9736" width="13.7265625" style="1049" customWidth="1"/>
    <col min="9737" max="9737" width="18.26953125" style="1049" customWidth="1"/>
    <col min="9738" max="9984" width="9.1796875" style="1049"/>
    <col min="9985" max="9988" width="3.26953125" style="1049" customWidth="1"/>
    <col min="9989" max="9989" width="30.7265625" style="1049" customWidth="1"/>
    <col min="9990" max="9990" width="6.7265625" style="1049" customWidth="1"/>
    <col min="9991" max="9991" width="9.26953125" style="1049" customWidth="1"/>
    <col min="9992" max="9992" width="13.7265625" style="1049" customWidth="1"/>
    <col min="9993" max="9993" width="18.26953125" style="1049" customWidth="1"/>
    <col min="9994" max="10240" width="9.1796875" style="1049"/>
    <col min="10241" max="10244" width="3.26953125" style="1049" customWidth="1"/>
    <col min="10245" max="10245" width="30.7265625" style="1049" customWidth="1"/>
    <col min="10246" max="10246" width="6.7265625" style="1049" customWidth="1"/>
    <col min="10247" max="10247" width="9.26953125" style="1049" customWidth="1"/>
    <col min="10248" max="10248" width="13.7265625" style="1049" customWidth="1"/>
    <col min="10249" max="10249" width="18.26953125" style="1049" customWidth="1"/>
    <col min="10250" max="10496" width="9.1796875" style="1049"/>
    <col min="10497" max="10500" width="3.26953125" style="1049" customWidth="1"/>
    <col min="10501" max="10501" width="30.7265625" style="1049" customWidth="1"/>
    <col min="10502" max="10502" width="6.7265625" style="1049" customWidth="1"/>
    <col min="10503" max="10503" width="9.26953125" style="1049" customWidth="1"/>
    <col min="10504" max="10504" width="13.7265625" style="1049" customWidth="1"/>
    <col min="10505" max="10505" width="18.26953125" style="1049" customWidth="1"/>
    <col min="10506" max="10752" width="9.1796875" style="1049"/>
    <col min="10753" max="10756" width="3.26953125" style="1049" customWidth="1"/>
    <col min="10757" max="10757" width="30.7265625" style="1049" customWidth="1"/>
    <col min="10758" max="10758" width="6.7265625" style="1049" customWidth="1"/>
    <col min="10759" max="10759" width="9.26953125" style="1049" customWidth="1"/>
    <col min="10760" max="10760" width="13.7265625" style="1049" customWidth="1"/>
    <col min="10761" max="10761" width="18.26953125" style="1049" customWidth="1"/>
    <col min="10762" max="11008" width="9.1796875" style="1049"/>
    <col min="11009" max="11012" width="3.26953125" style="1049" customWidth="1"/>
    <col min="11013" max="11013" width="30.7265625" style="1049" customWidth="1"/>
    <col min="11014" max="11014" width="6.7265625" style="1049" customWidth="1"/>
    <col min="11015" max="11015" width="9.26953125" style="1049" customWidth="1"/>
    <col min="11016" max="11016" width="13.7265625" style="1049" customWidth="1"/>
    <col min="11017" max="11017" width="18.26953125" style="1049" customWidth="1"/>
    <col min="11018" max="11264" width="9.1796875" style="1049"/>
    <col min="11265" max="11268" width="3.26953125" style="1049" customWidth="1"/>
    <col min="11269" max="11269" width="30.7265625" style="1049" customWidth="1"/>
    <col min="11270" max="11270" width="6.7265625" style="1049" customWidth="1"/>
    <col min="11271" max="11271" width="9.26953125" style="1049" customWidth="1"/>
    <col min="11272" max="11272" width="13.7265625" style="1049" customWidth="1"/>
    <col min="11273" max="11273" width="18.26953125" style="1049" customWidth="1"/>
    <col min="11274" max="11520" width="9.1796875" style="1049"/>
    <col min="11521" max="11524" width="3.26953125" style="1049" customWidth="1"/>
    <col min="11525" max="11525" width="30.7265625" style="1049" customWidth="1"/>
    <col min="11526" max="11526" width="6.7265625" style="1049" customWidth="1"/>
    <col min="11527" max="11527" width="9.26953125" style="1049" customWidth="1"/>
    <col min="11528" max="11528" width="13.7265625" style="1049" customWidth="1"/>
    <col min="11529" max="11529" width="18.26953125" style="1049" customWidth="1"/>
    <col min="11530" max="11776" width="9.1796875" style="1049"/>
    <col min="11777" max="11780" width="3.26953125" style="1049" customWidth="1"/>
    <col min="11781" max="11781" width="30.7265625" style="1049" customWidth="1"/>
    <col min="11782" max="11782" width="6.7265625" style="1049" customWidth="1"/>
    <col min="11783" max="11783" width="9.26953125" style="1049" customWidth="1"/>
    <col min="11784" max="11784" width="13.7265625" style="1049" customWidth="1"/>
    <col min="11785" max="11785" width="18.26953125" style="1049" customWidth="1"/>
    <col min="11786" max="12032" width="9.1796875" style="1049"/>
    <col min="12033" max="12036" width="3.26953125" style="1049" customWidth="1"/>
    <col min="12037" max="12037" width="30.7265625" style="1049" customWidth="1"/>
    <col min="12038" max="12038" width="6.7265625" style="1049" customWidth="1"/>
    <col min="12039" max="12039" width="9.26953125" style="1049" customWidth="1"/>
    <col min="12040" max="12040" width="13.7265625" style="1049" customWidth="1"/>
    <col min="12041" max="12041" width="18.26953125" style="1049" customWidth="1"/>
    <col min="12042" max="12288" width="9.1796875" style="1049"/>
    <col min="12289" max="12292" width="3.26953125" style="1049" customWidth="1"/>
    <col min="12293" max="12293" width="30.7265625" style="1049" customWidth="1"/>
    <col min="12294" max="12294" width="6.7265625" style="1049" customWidth="1"/>
    <col min="12295" max="12295" width="9.26953125" style="1049" customWidth="1"/>
    <col min="12296" max="12296" width="13.7265625" style="1049" customWidth="1"/>
    <col min="12297" max="12297" width="18.26953125" style="1049" customWidth="1"/>
    <col min="12298" max="12544" width="9.1796875" style="1049"/>
    <col min="12545" max="12548" width="3.26953125" style="1049" customWidth="1"/>
    <col min="12549" max="12549" width="30.7265625" style="1049" customWidth="1"/>
    <col min="12550" max="12550" width="6.7265625" style="1049" customWidth="1"/>
    <col min="12551" max="12551" width="9.26953125" style="1049" customWidth="1"/>
    <col min="12552" max="12552" width="13.7265625" style="1049" customWidth="1"/>
    <col min="12553" max="12553" width="18.26953125" style="1049" customWidth="1"/>
    <col min="12554" max="12800" width="9.1796875" style="1049"/>
    <col min="12801" max="12804" width="3.26953125" style="1049" customWidth="1"/>
    <col min="12805" max="12805" width="30.7265625" style="1049" customWidth="1"/>
    <col min="12806" max="12806" width="6.7265625" style="1049" customWidth="1"/>
    <col min="12807" max="12807" width="9.26953125" style="1049" customWidth="1"/>
    <col min="12808" max="12808" width="13.7265625" style="1049" customWidth="1"/>
    <col min="12809" max="12809" width="18.26953125" style="1049" customWidth="1"/>
    <col min="12810" max="13056" width="9.1796875" style="1049"/>
    <col min="13057" max="13060" width="3.26953125" style="1049" customWidth="1"/>
    <col min="13061" max="13061" width="30.7265625" style="1049" customWidth="1"/>
    <col min="13062" max="13062" width="6.7265625" style="1049" customWidth="1"/>
    <col min="13063" max="13063" width="9.26953125" style="1049" customWidth="1"/>
    <col min="13064" max="13064" width="13.7265625" style="1049" customWidth="1"/>
    <col min="13065" max="13065" width="18.26953125" style="1049" customWidth="1"/>
    <col min="13066" max="13312" width="9.1796875" style="1049"/>
    <col min="13313" max="13316" width="3.26953125" style="1049" customWidth="1"/>
    <col min="13317" max="13317" width="30.7265625" style="1049" customWidth="1"/>
    <col min="13318" max="13318" width="6.7265625" style="1049" customWidth="1"/>
    <col min="13319" max="13319" width="9.26953125" style="1049" customWidth="1"/>
    <col min="13320" max="13320" width="13.7265625" style="1049" customWidth="1"/>
    <col min="13321" max="13321" width="18.26953125" style="1049" customWidth="1"/>
    <col min="13322" max="13568" width="9.1796875" style="1049"/>
    <col min="13569" max="13572" width="3.26953125" style="1049" customWidth="1"/>
    <col min="13573" max="13573" width="30.7265625" style="1049" customWidth="1"/>
    <col min="13574" max="13574" width="6.7265625" style="1049" customWidth="1"/>
    <col min="13575" max="13575" width="9.26953125" style="1049" customWidth="1"/>
    <col min="13576" max="13576" width="13.7265625" style="1049" customWidth="1"/>
    <col min="13577" max="13577" width="18.26953125" style="1049" customWidth="1"/>
    <col min="13578" max="13824" width="9.1796875" style="1049"/>
    <col min="13825" max="13828" width="3.26953125" style="1049" customWidth="1"/>
    <col min="13829" max="13829" width="30.7265625" style="1049" customWidth="1"/>
    <col min="13830" max="13830" width="6.7265625" style="1049" customWidth="1"/>
    <col min="13831" max="13831" width="9.26953125" style="1049" customWidth="1"/>
    <col min="13832" max="13832" width="13.7265625" style="1049" customWidth="1"/>
    <col min="13833" max="13833" width="18.26953125" style="1049" customWidth="1"/>
    <col min="13834" max="14080" width="9.1796875" style="1049"/>
    <col min="14081" max="14084" width="3.26953125" style="1049" customWidth="1"/>
    <col min="14085" max="14085" width="30.7265625" style="1049" customWidth="1"/>
    <col min="14086" max="14086" width="6.7265625" style="1049" customWidth="1"/>
    <col min="14087" max="14087" width="9.26953125" style="1049" customWidth="1"/>
    <col min="14088" max="14088" width="13.7265625" style="1049" customWidth="1"/>
    <col min="14089" max="14089" width="18.26953125" style="1049" customWidth="1"/>
    <col min="14090" max="14336" width="9.1796875" style="1049"/>
    <col min="14337" max="14340" width="3.26953125" style="1049" customWidth="1"/>
    <col min="14341" max="14341" width="30.7265625" style="1049" customWidth="1"/>
    <col min="14342" max="14342" width="6.7265625" style="1049" customWidth="1"/>
    <col min="14343" max="14343" width="9.26953125" style="1049" customWidth="1"/>
    <col min="14344" max="14344" width="13.7265625" style="1049" customWidth="1"/>
    <col min="14345" max="14345" width="18.26953125" style="1049" customWidth="1"/>
    <col min="14346" max="14592" width="9.1796875" style="1049"/>
    <col min="14593" max="14596" width="3.26953125" style="1049" customWidth="1"/>
    <col min="14597" max="14597" width="30.7265625" style="1049" customWidth="1"/>
    <col min="14598" max="14598" width="6.7265625" style="1049" customWidth="1"/>
    <col min="14599" max="14599" width="9.26953125" style="1049" customWidth="1"/>
    <col min="14600" max="14600" width="13.7265625" style="1049" customWidth="1"/>
    <col min="14601" max="14601" width="18.26953125" style="1049" customWidth="1"/>
    <col min="14602" max="14848" width="9.1796875" style="1049"/>
    <col min="14849" max="14852" width="3.26953125" style="1049" customWidth="1"/>
    <col min="14853" max="14853" width="30.7265625" style="1049" customWidth="1"/>
    <col min="14854" max="14854" width="6.7265625" style="1049" customWidth="1"/>
    <col min="14855" max="14855" width="9.26953125" style="1049" customWidth="1"/>
    <col min="14856" max="14856" width="13.7265625" style="1049" customWidth="1"/>
    <col min="14857" max="14857" width="18.26953125" style="1049" customWidth="1"/>
    <col min="14858" max="15104" width="9.1796875" style="1049"/>
    <col min="15105" max="15108" width="3.26953125" style="1049" customWidth="1"/>
    <col min="15109" max="15109" width="30.7265625" style="1049" customWidth="1"/>
    <col min="15110" max="15110" width="6.7265625" style="1049" customWidth="1"/>
    <col min="15111" max="15111" width="9.26953125" style="1049" customWidth="1"/>
    <col min="15112" max="15112" width="13.7265625" style="1049" customWidth="1"/>
    <col min="15113" max="15113" width="18.26953125" style="1049" customWidth="1"/>
    <col min="15114" max="15360" width="9.1796875" style="1049"/>
    <col min="15361" max="15364" width="3.26953125" style="1049" customWidth="1"/>
    <col min="15365" max="15365" width="30.7265625" style="1049" customWidth="1"/>
    <col min="15366" max="15366" width="6.7265625" style="1049" customWidth="1"/>
    <col min="15367" max="15367" width="9.26953125" style="1049" customWidth="1"/>
    <col min="15368" max="15368" width="13.7265625" style="1049" customWidth="1"/>
    <col min="15369" max="15369" width="18.26953125" style="1049" customWidth="1"/>
    <col min="15370" max="15616" width="9.1796875" style="1049"/>
    <col min="15617" max="15620" width="3.26953125" style="1049" customWidth="1"/>
    <col min="15621" max="15621" width="30.7265625" style="1049" customWidth="1"/>
    <col min="15622" max="15622" width="6.7265625" style="1049" customWidth="1"/>
    <col min="15623" max="15623" width="9.26953125" style="1049" customWidth="1"/>
    <col min="15624" max="15624" width="13.7265625" style="1049" customWidth="1"/>
    <col min="15625" max="15625" width="18.26953125" style="1049" customWidth="1"/>
    <col min="15626" max="15872" width="9.1796875" style="1049"/>
    <col min="15873" max="15876" width="3.26953125" style="1049" customWidth="1"/>
    <col min="15877" max="15877" width="30.7265625" style="1049" customWidth="1"/>
    <col min="15878" max="15878" width="6.7265625" style="1049" customWidth="1"/>
    <col min="15879" max="15879" width="9.26953125" style="1049" customWidth="1"/>
    <col min="15880" max="15880" width="13.7265625" style="1049" customWidth="1"/>
    <col min="15881" max="15881" width="18.26953125" style="1049" customWidth="1"/>
    <col min="15882" max="16128" width="9.1796875" style="1049"/>
    <col min="16129" max="16132" width="3.26953125" style="1049" customWidth="1"/>
    <col min="16133" max="16133" width="30.7265625" style="1049" customWidth="1"/>
    <col min="16134" max="16134" width="6.7265625" style="1049" customWidth="1"/>
    <col min="16135" max="16135" width="9.26953125" style="1049" customWidth="1"/>
    <col min="16136" max="16136" width="13.7265625" style="1049" customWidth="1"/>
    <col min="16137" max="16137" width="18.26953125" style="1049" customWidth="1"/>
    <col min="16138" max="16384" width="9.1796875" style="1049"/>
  </cols>
  <sheetData>
    <row r="2" spans="1:13" s="1043" customFormat="1" ht="15.5">
      <c r="A2" s="1036"/>
      <c r="B2" s="1036"/>
      <c r="C2" s="1037"/>
      <c r="D2" s="1038"/>
      <c r="E2" s="1039" t="s">
        <v>1973</v>
      </c>
      <c r="F2" s="1040"/>
      <c r="G2" s="1041"/>
      <c r="H2" s="1042"/>
      <c r="I2" s="1042"/>
    </row>
    <row r="3" spans="1:13" s="1043" customFormat="1" ht="11.5">
      <c r="A3" s="1036"/>
      <c r="B3" s="1036"/>
      <c r="C3" s="1037"/>
      <c r="D3" s="1038"/>
      <c r="E3" s="1044"/>
      <c r="F3" s="1040"/>
      <c r="G3" s="1041"/>
      <c r="H3" s="1042"/>
      <c r="I3" s="1042"/>
    </row>
    <row r="4" spans="1:13" ht="14.25" customHeight="1">
      <c r="B4" s="1046" t="s">
        <v>1974</v>
      </c>
      <c r="D4" s="1047"/>
      <c r="F4" s="1040"/>
      <c r="G4" s="1041"/>
      <c r="H4" s="1042"/>
      <c r="I4" s="1042"/>
    </row>
    <row r="5" spans="1:13" ht="14.25" customHeight="1">
      <c r="A5" s="1046" t="s">
        <v>1975</v>
      </c>
      <c r="C5" s="1046"/>
      <c r="D5" s="1047"/>
      <c r="F5" s="1040"/>
      <c r="G5" s="1041"/>
      <c r="H5" s="1042"/>
      <c r="I5" s="1042"/>
    </row>
    <row r="6" spans="1:13" ht="14.25" customHeight="1">
      <c r="A6" s="1046" t="s">
        <v>1976</v>
      </c>
      <c r="C6" s="1046"/>
      <c r="D6" s="1047"/>
      <c r="F6" s="1040"/>
      <c r="G6" s="1041"/>
      <c r="H6" s="1042"/>
      <c r="I6" s="1042"/>
    </row>
    <row r="7" spans="1:13" ht="14.25" customHeight="1">
      <c r="A7" s="1046"/>
      <c r="C7" s="1046"/>
      <c r="D7" s="1047"/>
      <c r="F7" s="1040"/>
      <c r="G7" s="1041"/>
      <c r="H7" s="1042"/>
      <c r="I7" s="1042"/>
    </row>
    <row r="8" spans="1:13" ht="14.25" customHeight="1">
      <c r="B8" s="1046" t="s">
        <v>1977</v>
      </c>
      <c r="C8" s="1046"/>
      <c r="D8" s="1047"/>
      <c r="F8" s="1040"/>
      <c r="G8" s="1041"/>
      <c r="H8" s="1042"/>
      <c r="I8" s="1042"/>
    </row>
    <row r="9" spans="1:13" ht="14.25" customHeight="1">
      <c r="A9" s="1046" t="s">
        <v>1978</v>
      </c>
      <c r="C9" s="1046"/>
      <c r="D9" s="1047"/>
      <c r="F9" s="1040"/>
      <c r="G9" s="1041"/>
      <c r="H9" s="1042"/>
      <c r="I9" s="1042"/>
    </row>
    <row r="10" spans="1:13" ht="14.25" customHeight="1">
      <c r="A10" s="1046" t="s">
        <v>1979</v>
      </c>
      <c r="C10" s="1046"/>
      <c r="D10" s="1047"/>
      <c r="F10" s="1040"/>
      <c r="G10" s="1041"/>
      <c r="H10" s="1042"/>
      <c r="I10" s="1042"/>
    </row>
    <row r="11" spans="1:13" ht="12.75" customHeight="1">
      <c r="A11" s="1050"/>
      <c r="C11" s="1046"/>
      <c r="D11" s="1047"/>
      <c r="F11" s="1040"/>
      <c r="G11" s="1041"/>
      <c r="H11" s="1042"/>
      <c r="I11" s="1042"/>
    </row>
    <row r="12" spans="1:13" ht="14.25" customHeight="1">
      <c r="B12" s="1046" t="s">
        <v>1980</v>
      </c>
      <c r="D12" s="1047"/>
      <c r="E12" s="1049"/>
      <c r="F12" s="1040"/>
      <c r="G12" s="1041"/>
      <c r="H12" s="1042"/>
      <c r="I12" s="1042"/>
    </row>
    <row r="13" spans="1:13" ht="14.25" customHeight="1">
      <c r="A13" s="1046" t="s">
        <v>1981</v>
      </c>
      <c r="C13" s="1046"/>
      <c r="D13" s="1047"/>
      <c r="E13" s="1049"/>
      <c r="F13" s="1040"/>
      <c r="G13" s="1041"/>
      <c r="H13" s="1042"/>
      <c r="I13" s="1042"/>
    </row>
    <row r="14" spans="1:13" ht="14.25" customHeight="1">
      <c r="A14" s="1046" t="s">
        <v>1982</v>
      </c>
      <c r="D14" s="1047"/>
      <c r="E14" s="1049"/>
      <c r="F14" s="1040"/>
      <c r="G14" s="1041"/>
      <c r="H14" s="1042"/>
      <c r="I14" s="1042"/>
    </row>
    <row r="15" spans="1:13" ht="14.25" customHeight="1">
      <c r="A15" s="1046" t="s">
        <v>1983</v>
      </c>
      <c r="D15" s="1047"/>
      <c r="E15" s="1049"/>
      <c r="F15" s="1040"/>
      <c r="G15" s="1041"/>
      <c r="H15" s="1042"/>
      <c r="I15" s="1042"/>
      <c r="M15" s="1049" t="s">
        <v>1984</v>
      </c>
    </row>
    <row r="16" spans="1:13" ht="14.25" customHeight="1">
      <c r="A16" s="1046"/>
      <c r="D16" s="1047"/>
      <c r="E16" s="1049"/>
      <c r="F16" s="1040"/>
      <c r="G16" s="1041"/>
      <c r="H16" s="1042"/>
      <c r="I16" s="1042"/>
    </row>
    <row r="17" spans="1:9" ht="14.25" customHeight="1">
      <c r="B17" s="1046" t="s">
        <v>1985</v>
      </c>
      <c r="D17" s="1047"/>
      <c r="E17" s="1049"/>
      <c r="F17" s="1040"/>
      <c r="G17" s="1041"/>
      <c r="H17" s="1042"/>
      <c r="I17" s="1042"/>
    </row>
    <row r="18" spans="1:9" ht="14.25" customHeight="1">
      <c r="A18" s="1046" t="s">
        <v>1986</v>
      </c>
      <c r="D18" s="1047"/>
      <c r="E18" s="1049"/>
      <c r="F18" s="1040"/>
      <c r="G18" s="1041"/>
      <c r="H18" s="1042"/>
      <c r="I18" s="1042"/>
    </row>
    <row r="19" spans="1:9" ht="12.75" customHeight="1">
      <c r="A19" s="1046"/>
      <c r="D19" s="1047"/>
      <c r="E19" s="1049"/>
      <c r="F19" s="1040"/>
      <c r="G19" s="1041"/>
      <c r="H19" s="1042"/>
      <c r="I19" s="1042"/>
    </row>
    <row r="20" spans="1:9" ht="14.25" customHeight="1">
      <c r="A20" s="1049"/>
      <c r="B20" s="1046" t="s">
        <v>1987</v>
      </c>
      <c r="D20" s="1047"/>
      <c r="E20" s="1049"/>
      <c r="F20" s="1040"/>
      <c r="G20" s="1041"/>
      <c r="H20" s="1042"/>
      <c r="I20" s="1042"/>
    </row>
    <row r="21" spans="1:9" ht="14.25" customHeight="1">
      <c r="A21" s="1046" t="s">
        <v>1988</v>
      </c>
      <c r="C21" s="1046"/>
      <c r="D21" s="1047"/>
      <c r="E21" s="1049"/>
      <c r="F21" s="1040"/>
      <c r="G21" s="1041"/>
      <c r="H21" s="1042"/>
      <c r="I21" s="1042"/>
    </row>
    <row r="22" spans="1:9" ht="14.25" customHeight="1">
      <c r="A22" s="1046" t="s">
        <v>1989</v>
      </c>
      <c r="C22" s="1046"/>
      <c r="D22" s="1047"/>
      <c r="E22" s="1049"/>
      <c r="F22" s="1040"/>
      <c r="G22" s="1041"/>
      <c r="H22" s="1042"/>
      <c r="I22" s="1042"/>
    </row>
    <row r="23" spans="1:9" ht="14.25" customHeight="1">
      <c r="A23" s="1046" t="s">
        <v>1990</v>
      </c>
      <c r="C23" s="1046"/>
      <c r="D23" s="1047"/>
      <c r="E23" s="1049"/>
      <c r="F23" s="1040"/>
      <c r="G23" s="1041"/>
      <c r="H23" s="1042"/>
      <c r="I23" s="1042"/>
    </row>
    <row r="24" spans="1:9" ht="12.75" customHeight="1">
      <c r="A24" s="1046"/>
      <c r="C24" s="1046"/>
      <c r="D24" s="1047"/>
      <c r="E24" s="1049"/>
      <c r="F24" s="1040"/>
      <c r="G24" s="1041"/>
      <c r="H24" s="1042"/>
      <c r="I24" s="1042"/>
    </row>
    <row r="25" spans="1:9" ht="14.25" customHeight="1">
      <c r="B25" s="1046" t="s">
        <v>1991</v>
      </c>
      <c r="C25" s="1049"/>
      <c r="D25" s="1047"/>
      <c r="E25" s="1049"/>
      <c r="F25" s="1040"/>
      <c r="G25" s="1041"/>
      <c r="H25" s="1042"/>
      <c r="I25" s="1042"/>
    </row>
    <row r="26" spans="1:9" ht="12.75" customHeight="1">
      <c r="B26" s="1046"/>
      <c r="C26" s="1049"/>
      <c r="D26" s="1047"/>
      <c r="E26" s="1049"/>
      <c r="F26" s="1040"/>
      <c r="G26" s="1041"/>
      <c r="H26" s="1042"/>
      <c r="I26" s="1042"/>
    </row>
    <row r="27" spans="1:9" ht="14.25" customHeight="1">
      <c r="A27" s="1047" t="s">
        <v>0</v>
      </c>
      <c r="B27" s="1046" t="s">
        <v>1992</v>
      </c>
      <c r="C27" s="1049"/>
      <c r="D27" s="1049"/>
      <c r="E27" s="1040"/>
      <c r="F27" s="1041"/>
      <c r="G27" s="1042"/>
      <c r="H27" s="1042"/>
      <c r="I27" s="1042"/>
    </row>
    <row r="28" spans="1:9" ht="14.25" customHeight="1">
      <c r="A28" s="1047"/>
      <c r="B28" s="1046" t="s">
        <v>1993</v>
      </c>
      <c r="C28" s="1049"/>
      <c r="D28" s="1049"/>
      <c r="E28" s="1040"/>
      <c r="F28" s="1041"/>
      <c r="G28" s="1042"/>
      <c r="H28" s="1042"/>
      <c r="I28" s="1042"/>
    </row>
    <row r="29" spans="1:9" ht="14.25" customHeight="1">
      <c r="A29" s="1047"/>
      <c r="B29" s="1046" t="s">
        <v>1994</v>
      </c>
      <c r="C29" s="1049"/>
      <c r="D29" s="1049"/>
      <c r="E29" s="1040"/>
      <c r="F29" s="1041"/>
      <c r="G29" s="1042"/>
      <c r="H29" s="1042"/>
      <c r="I29" s="1042"/>
    </row>
    <row r="30" spans="1:9" ht="14.25" customHeight="1">
      <c r="A30" s="1047"/>
      <c r="B30" s="1046" t="s">
        <v>1995</v>
      </c>
      <c r="C30" s="1049"/>
      <c r="D30" s="1049"/>
      <c r="E30" s="1040"/>
      <c r="F30" s="1041"/>
      <c r="G30" s="1042"/>
      <c r="H30" s="1042"/>
      <c r="I30" s="1042"/>
    </row>
    <row r="31" spans="1:9" ht="12.75" customHeight="1">
      <c r="A31" s="1047"/>
      <c r="B31" s="1046"/>
      <c r="C31" s="1049"/>
      <c r="D31" s="1049"/>
      <c r="E31" s="1040"/>
      <c r="F31" s="1041"/>
      <c r="G31" s="1042"/>
      <c r="H31" s="1042"/>
      <c r="I31" s="1042"/>
    </row>
    <row r="32" spans="1:9" ht="14.25" customHeight="1">
      <c r="A32" s="1047" t="s">
        <v>1</v>
      </c>
      <c r="B32" s="1046" t="s">
        <v>1996</v>
      </c>
      <c r="C32" s="1049"/>
      <c r="D32" s="1049"/>
      <c r="E32" s="1040"/>
      <c r="F32" s="1041"/>
      <c r="G32" s="1042"/>
      <c r="H32" s="1042"/>
      <c r="I32" s="1042"/>
    </row>
    <row r="33" spans="1:9" ht="14.25" customHeight="1">
      <c r="A33" s="1047"/>
      <c r="B33" s="1046" t="s">
        <v>1997</v>
      </c>
      <c r="C33" s="1049"/>
      <c r="D33" s="1049"/>
      <c r="E33" s="1040"/>
      <c r="F33" s="1041"/>
      <c r="G33" s="1042"/>
      <c r="H33" s="1042"/>
      <c r="I33" s="1042"/>
    </row>
    <row r="34" spans="1:9" ht="14.25" customHeight="1">
      <c r="A34" s="1047"/>
      <c r="B34" s="1046" t="s">
        <v>1998</v>
      </c>
      <c r="C34" s="1049"/>
      <c r="D34" s="1049"/>
      <c r="E34" s="1040"/>
      <c r="F34" s="1041"/>
      <c r="G34" s="1042"/>
      <c r="H34" s="1042"/>
      <c r="I34" s="1042"/>
    </row>
    <row r="35" spans="1:9" ht="12.75" customHeight="1">
      <c r="A35" s="1047"/>
      <c r="B35" s="1046"/>
      <c r="C35" s="1049"/>
      <c r="D35" s="1049"/>
      <c r="E35" s="1040"/>
      <c r="F35" s="1041"/>
      <c r="G35" s="1042"/>
      <c r="H35" s="1042"/>
      <c r="I35" s="1042"/>
    </row>
    <row r="36" spans="1:9" ht="14.25" customHeight="1">
      <c r="A36" s="1047" t="s">
        <v>3</v>
      </c>
      <c r="B36" s="1046" t="s">
        <v>1999</v>
      </c>
      <c r="C36" s="1049"/>
      <c r="D36" s="1049"/>
      <c r="E36" s="1040"/>
      <c r="F36" s="1041"/>
      <c r="G36" s="1042"/>
      <c r="H36" s="1042"/>
      <c r="I36" s="1042"/>
    </row>
    <row r="37" spans="1:9" ht="14.25" customHeight="1">
      <c r="B37" s="1046" t="s">
        <v>2000</v>
      </c>
      <c r="C37" s="1049"/>
      <c r="D37" s="1049"/>
      <c r="E37" s="1040"/>
      <c r="F37" s="1041"/>
      <c r="G37" s="1042"/>
      <c r="H37" s="1042"/>
      <c r="I37" s="1042"/>
    </row>
    <row r="38" spans="1:9" ht="12.75" customHeight="1">
      <c r="B38" s="1046"/>
      <c r="C38" s="1049"/>
      <c r="D38" s="1049"/>
      <c r="E38" s="1040"/>
      <c r="F38" s="1041"/>
      <c r="G38" s="1042"/>
      <c r="H38" s="1042"/>
      <c r="I38" s="1042"/>
    </row>
    <row r="39" spans="1:9">
      <c r="A39" s="1051" t="s">
        <v>4</v>
      </c>
      <c r="B39" s="1046" t="s">
        <v>2001</v>
      </c>
    </row>
    <row r="40" spans="1:9">
      <c r="B40" s="1046" t="s">
        <v>2002</v>
      </c>
    </row>
    <row r="41" spans="1:9">
      <c r="B41" s="1046" t="s">
        <v>2003</v>
      </c>
    </row>
    <row r="42" spans="1:9">
      <c r="B42" s="1046" t="s">
        <v>2004</v>
      </c>
    </row>
    <row r="44" spans="1:9">
      <c r="A44" s="1047" t="s">
        <v>184</v>
      </c>
      <c r="B44" s="1046" t="s">
        <v>2005</v>
      </c>
      <c r="C44" s="1052"/>
      <c r="D44" s="1048"/>
      <c r="E44" s="1045"/>
      <c r="F44" s="1053"/>
      <c r="G44" s="1054"/>
    </row>
    <row r="45" spans="1:9">
      <c r="B45" s="1046" t="s">
        <v>2006</v>
      </c>
      <c r="C45" s="1052"/>
      <c r="D45" s="1048"/>
      <c r="E45" s="1045"/>
      <c r="F45" s="1053"/>
      <c r="G45" s="1054"/>
    </row>
  </sheetData>
  <pageMargins left="0.94488188976377963" right="0.19685039370078741" top="1.6141732283464567" bottom="0.35433070866141736" header="0.31496062992125984" footer="0.23622047244094491"/>
  <pageSetup paperSize="9" orientation="portrait" horizontalDpi="4294967294"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07E95-0876-4488-B50C-556B689693C6}">
  <sheetPr>
    <tabColor indexed="10"/>
  </sheetPr>
  <dimension ref="A1:I6"/>
  <sheetViews>
    <sheetView view="pageBreakPreview" zoomScaleNormal="100" zoomScaleSheetLayoutView="100" workbookViewId="0">
      <selection activeCell="D3" sqref="D3"/>
    </sheetView>
  </sheetViews>
  <sheetFormatPr defaultRowHeight="13"/>
  <cols>
    <col min="1" max="1" width="5.7265625" style="1072" customWidth="1"/>
    <col min="2" max="2" width="49.7265625" style="1073" customWidth="1"/>
    <col min="3" max="3" width="7.7265625" style="1058" customWidth="1"/>
    <col min="4" max="4" width="6.7265625" style="1074" customWidth="1"/>
    <col min="5" max="6" width="11.7265625" style="1075" customWidth="1"/>
    <col min="7" max="256" width="9.1796875" style="1058"/>
    <col min="257" max="257" width="5.7265625" style="1058" customWidth="1"/>
    <col min="258" max="258" width="49.7265625" style="1058" customWidth="1"/>
    <col min="259" max="259" width="7.7265625" style="1058" customWidth="1"/>
    <col min="260" max="260" width="6.7265625" style="1058" customWidth="1"/>
    <col min="261" max="262" width="11.7265625" style="1058" customWidth="1"/>
    <col min="263" max="512" width="9.1796875" style="1058"/>
    <col min="513" max="513" width="5.7265625" style="1058" customWidth="1"/>
    <col min="514" max="514" width="49.7265625" style="1058" customWidth="1"/>
    <col min="515" max="515" width="7.7265625" style="1058" customWidth="1"/>
    <col min="516" max="516" width="6.7265625" style="1058" customWidth="1"/>
    <col min="517" max="518" width="11.7265625" style="1058" customWidth="1"/>
    <col min="519" max="768" width="9.1796875" style="1058"/>
    <col min="769" max="769" width="5.7265625" style="1058" customWidth="1"/>
    <col min="770" max="770" width="49.7265625" style="1058" customWidth="1"/>
    <col min="771" max="771" width="7.7265625" style="1058" customWidth="1"/>
    <col min="772" max="772" width="6.7265625" style="1058" customWidth="1"/>
    <col min="773" max="774" width="11.7265625" style="1058" customWidth="1"/>
    <col min="775" max="1024" width="9.1796875" style="1058"/>
    <col min="1025" max="1025" width="5.7265625" style="1058" customWidth="1"/>
    <col min="1026" max="1026" width="49.7265625" style="1058" customWidth="1"/>
    <col min="1027" max="1027" width="7.7265625" style="1058" customWidth="1"/>
    <col min="1028" max="1028" width="6.7265625" style="1058" customWidth="1"/>
    <col min="1029" max="1030" width="11.7265625" style="1058" customWidth="1"/>
    <col min="1031" max="1280" width="9.1796875" style="1058"/>
    <col min="1281" max="1281" width="5.7265625" style="1058" customWidth="1"/>
    <col min="1282" max="1282" width="49.7265625" style="1058" customWidth="1"/>
    <col min="1283" max="1283" width="7.7265625" style="1058" customWidth="1"/>
    <col min="1284" max="1284" width="6.7265625" style="1058" customWidth="1"/>
    <col min="1285" max="1286" width="11.7265625" style="1058" customWidth="1"/>
    <col min="1287" max="1536" width="9.1796875" style="1058"/>
    <col min="1537" max="1537" width="5.7265625" style="1058" customWidth="1"/>
    <col min="1538" max="1538" width="49.7265625" style="1058" customWidth="1"/>
    <col min="1539" max="1539" width="7.7265625" style="1058" customWidth="1"/>
    <col min="1540" max="1540" width="6.7265625" style="1058" customWidth="1"/>
    <col min="1541" max="1542" width="11.7265625" style="1058" customWidth="1"/>
    <col min="1543" max="1792" width="9.1796875" style="1058"/>
    <col min="1793" max="1793" width="5.7265625" style="1058" customWidth="1"/>
    <col min="1794" max="1794" width="49.7265625" style="1058" customWidth="1"/>
    <col min="1795" max="1795" width="7.7265625" style="1058" customWidth="1"/>
    <col min="1796" max="1796" width="6.7265625" style="1058" customWidth="1"/>
    <col min="1797" max="1798" width="11.7265625" style="1058" customWidth="1"/>
    <col min="1799" max="2048" width="9.1796875" style="1058"/>
    <col min="2049" max="2049" width="5.7265625" style="1058" customWidth="1"/>
    <col min="2050" max="2050" width="49.7265625" style="1058" customWidth="1"/>
    <col min="2051" max="2051" width="7.7265625" style="1058" customWidth="1"/>
    <col min="2052" max="2052" width="6.7265625" style="1058" customWidth="1"/>
    <col min="2053" max="2054" width="11.7265625" style="1058" customWidth="1"/>
    <col min="2055" max="2304" width="9.1796875" style="1058"/>
    <col min="2305" max="2305" width="5.7265625" style="1058" customWidth="1"/>
    <col min="2306" max="2306" width="49.7265625" style="1058" customWidth="1"/>
    <col min="2307" max="2307" width="7.7265625" style="1058" customWidth="1"/>
    <col min="2308" max="2308" width="6.7265625" style="1058" customWidth="1"/>
    <col min="2309" max="2310" width="11.7265625" style="1058" customWidth="1"/>
    <col min="2311" max="2560" width="9.1796875" style="1058"/>
    <col min="2561" max="2561" width="5.7265625" style="1058" customWidth="1"/>
    <col min="2562" max="2562" width="49.7265625" style="1058" customWidth="1"/>
    <col min="2563" max="2563" width="7.7265625" style="1058" customWidth="1"/>
    <col min="2564" max="2564" width="6.7265625" style="1058" customWidth="1"/>
    <col min="2565" max="2566" width="11.7265625" style="1058" customWidth="1"/>
    <col min="2567" max="2816" width="9.1796875" style="1058"/>
    <col min="2817" max="2817" width="5.7265625" style="1058" customWidth="1"/>
    <col min="2818" max="2818" width="49.7265625" style="1058" customWidth="1"/>
    <col min="2819" max="2819" width="7.7265625" style="1058" customWidth="1"/>
    <col min="2820" max="2820" width="6.7265625" style="1058" customWidth="1"/>
    <col min="2821" max="2822" width="11.7265625" style="1058" customWidth="1"/>
    <col min="2823" max="3072" width="9.1796875" style="1058"/>
    <col min="3073" max="3073" width="5.7265625" style="1058" customWidth="1"/>
    <col min="3074" max="3074" width="49.7265625" style="1058" customWidth="1"/>
    <col min="3075" max="3075" width="7.7265625" style="1058" customWidth="1"/>
    <col min="3076" max="3076" width="6.7265625" style="1058" customWidth="1"/>
    <col min="3077" max="3078" width="11.7265625" style="1058" customWidth="1"/>
    <col min="3079" max="3328" width="9.1796875" style="1058"/>
    <col min="3329" max="3329" width="5.7265625" style="1058" customWidth="1"/>
    <col min="3330" max="3330" width="49.7265625" style="1058" customWidth="1"/>
    <col min="3331" max="3331" width="7.7265625" style="1058" customWidth="1"/>
    <col min="3332" max="3332" width="6.7265625" style="1058" customWidth="1"/>
    <col min="3333" max="3334" width="11.7265625" style="1058" customWidth="1"/>
    <col min="3335" max="3584" width="9.1796875" style="1058"/>
    <col min="3585" max="3585" width="5.7265625" style="1058" customWidth="1"/>
    <col min="3586" max="3586" width="49.7265625" style="1058" customWidth="1"/>
    <col min="3587" max="3587" width="7.7265625" style="1058" customWidth="1"/>
    <col min="3588" max="3588" width="6.7265625" style="1058" customWidth="1"/>
    <col min="3589" max="3590" width="11.7265625" style="1058" customWidth="1"/>
    <col min="3591" max="3840" width="9.1796875" style="1058"/>
    <col min="3841" max="3841" width="5.7265625" style="1058" customWidth="1"/>
    <col min="3842" max="3842" width="49.7265625" style="1058" customWidth="1"/>
    <col min="3843" max="3843" width="7.7265625" style="1058" customWidth="1"/>
    <col min="3844" max="3844" width="6.7265625" style="1058" customWidth="1"/>
    <col min="3845" max="3846" width="11.7265625" style="1058" customWidth="1"/>
    <col min="3847" max="4096" width="9.1796875" style="1058"/>
    <col min="4097" max="4097" width="5.7265625" style="1058" customWidth="1"/>
    <col min="4098" max="4098" width="49.7265625" style="1058" customWidth="1"/>
    <col min="4099" max="4099" width="7.7265625" style="1058" customWidth="1"/>
    <col min="4100" max="4100" width="6.7265625" style="1058" customWidth="1"/>
    <col min="4101" max="4102" width="11.7265625" style="1058" customWidth="1"/>
    <col min="4103" max="4352" width="9.1796875" style="1058"/>
    <col min="4353" max="4353" width="5.7265625" style="1058" customWidth="1"/>
    <col min="4354" max="4354" width="49.7265625" style="1058" customWidth="1"/>
    <col min="4355" max="4355" width="7.7265625" style="1058" customWidth="1"/>
    <col min="4356" max="4356" width="6.7265625" style="1058" customWidth="1"/>
    <col min="4357" max="4358" width="11.7265625" style="1058" customWidth="1"/>
    <col min="4359" max="4608" width="9.1796875" style="1058"/>
    <col min="4609" max="4609" width="5.7265625" style="1058" customWidth="1"/>
    <col min="4610" max="4610" width="49.7265625" style="1058" customWidth="1"/>
    <col min="4611" max="4611" width="7.7265625" style="1058" customWidth="1"/>
    <col min="4612" max="4612" width="6.7265625" style="1058" customWidth="1"/>
    <col min="4613" max="4614" width="11.7265625" style="1058" customWidth="1"/>
    <col min="4615" max="4864" width="9.1796875" style="1058"/>
    <col min="4865" max="4865" width="5.7265625" style="1058" customWidth="1"/>
    <col min="4866" max="4866" width="49.7265625" style="1058" customWidth="1"/>
    <col min="4867" max="4867" width="7.7265625" style="1058" customWidth="1"/>
    <col min="4868" max="4868" width="6.7265625" style="1058" customWidth="1"/>
    <col min="4869" max="4870" width="11.7265625" style="1058" customWidth="1"/>
    <col min="4871" max="5120" width="9.1796875" style="1058"/>
    <col min="5121" max="5121" width="5.7265625" style="1058" customWidth="1"/>
    <col min="5122" max="5122" width="49.7265625" style="1058" customWidth="1"/>
    <col min="5123" max="5123" width="7.7265625" style="1058" customWidth="1"/>
    <col min="5124" max="5124" width="6.7265625" style="1058" customWidth="1"/>
    <col min="5125" max="5126" width="11.7265625" style="1058" customWidth="1"/>
    <col min="5127" max="5376" width="9.1796875" style="1058"/>
    <col min="5377" max="5377" width="5.7265625" style="1058" customWidth="1"/>
    <col min="5378" max="5378" width="49.7265625" style="1058" customWidth="1"/>
    <col min="5379" max="5379" width="7.7265625" style="1058" customWidth="1"/>
    <col min="5380" max="5380" width="6.7265625" style="1058" customWidth="1"/>
    <col min="5381" max="5382" width="11.7265625" style="1058" customWidth="1"/>
    <col min="5383" max="5632" width="9.1796875" style="1058"/>
    <col min="5633" max="5633" width="5.7265625" style="1058" customWidth="1"/>
    <col min="5634" max="5634" width="49.7265625" style="1058" customWidth="1"/>
    <col min="5635" max="5635" width="7.7265625" style="1058" customWidth="1"/>
    <col min="5636" max="5636" width="6.7265625" style="1058" customWidth="1"/>
    <col min="5637" max="5638" width="11.7265625" style="1058" customWidth="1"/>
    <col min="5639" max="5888" width="9.1796875" style="1058"/>
    <col min="5889" max="5889" width="5.7265625" style="1058" customWidth="1"/>
    <col min="5890" max="5890" width="49.7265625" style="1058" customWidth="1"/>
    <col min="5891" max="5891" width="7.7265625" style="1058" customWidth="1"/>
    <col min="5892" max="5892" width="6.7265625" style="1058" customWidth="1"/>
    <col min="5893" max="5894" width="11.7265625" style="1058" customWidth="1"/>
    <col min="5895" max="6144" width="9.1796875" style="1058"/>
    <col min="6145" max="6145" width="5.7265625" style="1058" customWidth="1"/>
    <col min="6146" max="6146" width="49.7265625" style="1058" customWidth="1"/>
    <col min="6147" max="6147" width="7.7265625" style="1058" customWidth="1"/>
    <col min="6148" max="6148" width="6.7265625" style="1058" customWidth="1"/>
    <col min="6149" max="6150" width="11.7265625" style="1058" customWidth="1"/>
    <col min="6151" max="6400" width="9.1796875" style="1058"/>
    <col min="6401" max="6401" width="5.7265625" style="1058" customWidth="1"/>
    <col min="6402" max="6402" width="49.7265625" style="1058" customWidth="1"/>
    <col min="6403" max="6403" width="7.7265625" style="1058" customWidth="1"/>
    <col min="6404" max="6404" width="6.7265625" style="1058" customWidth="1"/>
    <col min="6405" max="6406" width="11.7265625" style="1058" customWidth="1"/>
    <col min="6407" max="6656" width="9.1796875" style="1058"/>
    <col min="6657" max="6657" width="5.7265625" style="1058" customWidth="1"/>
    <col min="6658" max="6658" width="49.7265625" style="1058" customWidth="1"/>
    <col min="6659" max="6659" width="7.7265625" style="1058" customWidth="1"/>
    <col min="6660" max="6660" width="6.7265625" style="1058" customWidth="1"/>
    <col min="6661" max="6662" width="11.7265625" style="1058" customWidth="1"/>
    <col min="6663" max="6912" width="9.1796875" style="1058"/>
    <col min="6913" max="6913" width="5.7265625" style="1058" customWidth="1"/>
    <col min="6914" max="6914" width="49.7265625" style="1058" customWidth="1"/>
    <col min="6915" max="6915" width="7.7265625" style="1058" customWidth="1"/>
    <col min="6916" max="6916" width="6.7265625" style="1058" customWidth="1"/>
    <col min="6917" max="6918" width="11.7265625" style="1058" customWidth="1"/>
    <col min="6919" max="7168" width="9.1796875" style="1058"/>
    <col min="7169" max="7169" width="5.7265625" style="1058" customWidth="1"/>
    <col min="7170" max="7170" width="49.7265625" style="1058" customWidth="1"/>
    <col min="7171" max="7171" width="7.7265625" style="1058" customWidth="1"/>
    <col min="7172" max="7172" width="6.7265625" style="1058" customWidth="1"/>
    <col min="7173" max="7174" width="11.7265625" style="1058" customWidth="1"/>
    <col min="7175" max="7424" width="9.1796875" style="1058"/>
    <col min="7425" max="7425" width="5.7265625" style="1058" customWidth="1"/>
    <col min="7426" max="7426" width="49.7265625" style="1058" customWidth="1"/>
    <col min="7427" max="7427" width="7.7265625" style="1058" customWidth="1"/>
    <col min="7428" max="7428" width="6.7265625" style="1058" customWidth="1"/>
    <col min="7429" max="7430" width="11.7265625" style="1058" customWidth="1"/>
    <col min="7431" max="7680" width="9.1796875" style="1058"/>
    <col min="7681" max="7681" width="5.7265625" style="1058" customWidth="1"/>
    <col min="7682" max="7682" width="49.7265625" style="1058" customWidth="1"/>
    <col min="7683" max="7683" width="7.7265625" style="1058" customWidth="1"/>
    <col min="7684" max="7684" width="6.7265625" style="1058" customWidth="1"/>
    <col min="7685" max="7686" width="11.7265625" style="1058" customWidth="1"/>
    <col min="7687" max="7936" width="9.1796875" style="1058"/>
    <col min="7937" max="7937" width="5.7265625" style="1058" customWidth="1"/>
    <col min="7938" max="7938" width="49.7265625" style="1058" customWidth="1"/>
    <col min="7939" max="7939" width="7.7265625" style="1058" customWidth="1"/>
    <col min="7940" max="7940" width="6.7265625" style="1058" customWidth="1"/>
    <col min="7941" max="7942" width="11.7265625" style="1058" customWidth="1"/>
    <col min="7943" max="8192" width="9.1796875" style="1058"/>
    <col min="8193" max="8193" width="5.7265625" style="1058" customWidth="1"/>
    <col min="8194" max="8194" width="49.7265625" style="1058" customWidth="1"/>
    <col min="8195" max="8195" width="7.7265625" style="1058" customWidth="1"/>
    <col min="8196" max="8196" width="6.7265625" style="1058" customWidth="1"/>
    <col min="8197" max="8198" width="11.7265625" style="1058" customWidth="1"/>
    <col min="8199" max="8448" width="9.1796875" style="1058"/>
    <col min="8449" max="8449" width="5.7265625" style="1058" customWidth="1"/>
    <col min="8450" max="8450" width="49.7265625" style="1058" customWidth="1"/>
    <col min="8451" max="8451" width="7.7265625" style="1058" customWidth="1"/>
    <col min="8452" max="8452" width="6.7265625" style="1058" customWidth="1"/>
    <col min="8453" max="8454" width="11.7265625" style="1058" customWidth="1"/>
    <col min="8455" max="8704" width="9.1796875" style="1058"/>
    <col min="8705" max="8705" width="5.7265625" style="1058" customWidth="1"/>
    <col min="8706" max="8706" width="49.7265625" style="1058" customWidth="1"/>
    <col min="8707" max="8707" width="7.7265625" style="1058" customWidth="1"/>
    <col min="8708" max="8708" width="6.7265625" style="1058" customWidth="1"/>
    <col min="8709" max="8710" width="11.7265625" style="1058" customWidth="1"/>
    <col min="8711" max="8960" width="9.1796875" style="1058"/>
    <col min="8961" max="8961" width="5.7265625" style="1058" customWidth="1"/>
    <col min="8962" max="8962" width="49.7265625" style="1058" customWidth="1"/>
    <col min="8963" max="8963" width="7.7265625" style="1058" customWidth="1"/>
    <col min="8964" max="8964" width="6.7265625" style="1058" customWidth="1"/>
    <col min="8965" max="8966" width="11.7265625" style="1058" customWidth="1"/>
    <col min="8967" max="9216" width="9.1796875" style="1058"/>
    <col min="9217" max="9217" width="5.7265625" style="1058" customWidth="1"/>
    <col min="9218" max="9218" width="49.7265625" style="1058" customWidth="1"/>
    <col min="9219" max="9219" width="7.7265625" style="1058" customWidth="1"/>
    <col min="9220" max="9220" width="6.7265625" style="1058" customWidth="1"/>
    <col min="9221" max="9222" width="11.7265625" style="1058" customWidth="1"/>
    <col min="9223" max="9472" width="9.1796875" style="1058"/>
    <col min="9473" max="9473" width="5.7265625" style="1058" customWidth="1"/>
    <col min="9474" max="9474" width="49.7265625" style="1058" customWidth="1"/>
    <col min="9475" max="9475" width="7.7265625" style="1058" customWidth="1"/>
    <col min="9476" max="9476" width="6.7265625" style="1058" customWidth="1"/>
    <col min="9477" max="9478" width="11.7265625" style="1058" customWidth="1"/>
    <col min="9479" max="9728" width="9.1796875" style="1058"/>
    <col min="9729" max="9729" width="5.7265625" style="1058" customWidth="1"/>
    <col min="9730" max="9730" width="49.7265625" style="1058" customWidth="1"/>
    <col min="9731" max="9731" width="7.7265625" style="1058" customWidth="1"/>
    <col min="9732" max="9732" width="6.7265625" style="1058" customWidth="1"/>
    <col min="9733" max="9734" width="11.7265625" style="1058" customWidth="1"/>
    <col min="9735" max="9984" width="9.1796875" style="1058"/>
    <col min="9985" max="9985" width="5.7265625" style="1058" customWidth="1"/>
    <col min="9986" max="9986" width="49.7265625" style="1058" customWidth="1"/>
    <col min="9987" max="9987" width="7.7265625" style="1058" customWidth="1"/>
    <col min="9988" max="9988" width="6.7265625" style="1058" customWidth="1"/>
    <col min="9989" max="9990" width="11.7265625" style="1058" customWidth="1"/>
    <col min="9991" max="10240" width="9.1796875" style="1058"/>
    <col min="10241" max="10241" width="5.7265625" style="1058" customWidth="1"/>
    <col min="10242" max="10242" width="49.7265625" style="1058" customWidth="1"/>
    <col min="10243" max="10243" width="7.7265625" style="1058" customWidth="1"/>
    <col min="10244" max="10244" width="6.7265625" style="1058" customWidth="1"/>
    <col min="10245" max="10246" width="11.7265625" style="1058" customWidth="1"/>
    <col min="10247" max="10496" width="9.1796875" style="1058"/>
    <col min="10497" max="10497" width="5.7265625" style="1058" customWidth="1"/>
    <col min="10498" max="10498" width="49.7265625" style="1058" customWidth="1"/>
    <col min="10499" max="10499" width="7.7265625" style="1058" customWidth="1"/>
    <col min="10500" max="10500" width="6.7265625" style="1058" customWidth="1"/>
    <col min="10501" max="10502" width="11.7265625" style="1058" customWidth="1"/>
    <col min="10503" max="10752" width="9.1796875" style="1058"/>
    <col min="10753" max="10753" width="5.7265625" style="1058" customWidth="1"/>
    <col min="10754" max="10754" width="49.7265625" style="1058" customWidth="1"/>
    <col min="10755" max="10755" width="7.7265625" style="1058" customWidth="1"/>
    <col min="10756" max="10756" width="6.7265625" style="1058" customWidth="1"/>
    <col min="10757" max="10758" width="11.7265625" style="1058" customWidth="1"/>
    <col min="10759" max="11008" width="9.1796875" style="1058"/>
    <col min="11009" max="11009" width="5.7265625" style="1058" customWidth="1"/>
    <col min="11010" max="11010" width="49.7265625" style="1058" customWidth="1"/>
    <col min="11011" max="11011" width="7.7265625" style="1058" customWidth="1"/>
    <col min="11012" max="11012" width="6.7265625" style="1058" customWidth="1"/>
    <col min="11013" max="11014" width="11.7265625" style="1058" customWidth="1"/>
    <col min="11015" max="11264" width="9.1796875" style="1058"/>
    <col min="11265" max="11265" width="5.7265625" style="1058" customWidth="1"/>
    <col min="11266" max="11266" width="49.7265625" style="1058" customWidth="1"/>
    <col min="11267" max="11267" width="7.7265625" style="1058" customWidth="1"/>
    <col min="11268" max="11268" width="6.7265625" style="1058" customWidth="1"/>
    <col min="11269" max="11270" width="11.7265625" style="1058" customWidth="1"/>
    <col min="11271" max="11520" width="9.1796875" style="1058"/>
    <col min="11521" max="11521" width="5.7265625" style="1058" customWidth="1"/>
    <col min="11522" max="11522" width="49.7265625" style="1058" customWidth="1"/>
    <col min="11523" max="11523" width="7.7265625" style="1058" customWidth="1"/>
    <col min="11524" max="11524" width="6.7265625" style="1058" customWidth="1"/>
    <col min="11525" max="11526" width="11.7265625" style="1058" customWidth="1"/>
    <col min="11527" max="11776" width="9.1796875" style="1058"/>
    <col min="11777" max="11777" width="5.7265625" style="1058" customWidth="1"/>
    <col min="11778" max="11778" width="49.7265625" style="1058" customWidth="1"/>
    <col min="11779" max="11779" width="7.7265625" style="1058" customWidth="1"/>
    <col min="11780" max="11780" width="6.7265625" style="1058" customWidth="1"/>
    <col min="11781" max="11782" width="11.7265625" style="1058" customWidth="1"/>
    <col min="11783" max="12032" width="9.1796875" style="1058"/>
    <col min="12033" max="12033" width="5.7265625" style="1058" customWidth="1"/>
    <col min="12034" max="12034" width="49.7265625" style="1058" customWidth="1"/>
    <col min="12035" max="12035" width="7.7265625" style="1058" customWidth="1"/>
    <col min="12036" max="12036" width="6.7265625" style="1058" customWidth="1"/>
    <col min="12037" max="12038" width="11.7265625" style="1058" customWidth="1"/>
    <col min="12039" max="12288" width="9.1796875" style="1058"/>
    <col min="12289" max="12289" width="5.7265625" style="1058" customWidth="1"/>
    <col min="12290" max="12290" width="49.7265625" style="1058" customWidth="1"/>
    <col min="12291" max="12291" width="7.7265625" style="1058" customWidth="1"/>
    <col min="12292" max="12292" width="6.7265625" style="1058" customWidth="1"/>
    <col min="12293" max="12294" width="11.7265625" style="1058" customWidth="1"/>
    <col min="12295" max="12544" width="9.1796875" style="1058"/>
    <col min="12545" max="12545" width="5.7265625" style="1058" customWidth="1"/>
    <col min="12546" max="12546" width="49.7265625" style="1058" customWidth="1"/>
    <col min="12547" max="12547" width="7.7265625" style="1058" customWidth="1"/>
    <col min="12548" max="12548" width="6.7265625" style="1058" customWidth="1"/>
    <col min="12549" max="12550" width="11.7265625" style="1058" customWidth="1"/>
    <col min="12551" max="12800" width="9.1796875" style="1058"/>
    <col min="12801" max="12801" width="5.7265625" style="1058" customWidth="1"/>
    <col min="12802" max="12802" width="49.7265625" style="1058" customWidth="1"/>
    <col min="12803" max="12803" width="7.7265625" style="1058" customWidth="1"/>
    <col min="12804" max="12804" width="6.7265625" style="1058" customWidth="1"/>
    <col min="12805" max="12806" width="11.7265625" style="1058" customWidth="1"/>
    <col min="12807" max="13056" width="9.1796875" style="1058"/>
    <col min="13057" max="13057" width="5.7265625" style="1058" customWidth="1"/>
    <col min="13058" max="13058" width="49.7265625" style="1058" customWidth="1"/>
    <col min="13059" max="13059" width="7.7265625" style="1058" customWidth="1"/>
    <col min="13060" max="13060" width="6.7265625" style="1058" customWidth="1"/>
    <col min="13061" max="13062" width="11.7265625" style="1058" customWidth="1"/>
    <col min="13063" max="13312" width="9.1796875" style="1058"/>
    <col min="13313" max="13313" width="5.7265625" style="1058" customWidth="1"/>
    <col min="13314" max="13314" width="49.7265625" style="1058" customWidth="1"/>
    <col min="13315" max="13315" width="7.7265625" style="1058" customWidth="1"/>
    <col min="13316" max="13316" width="6.7265625" style="1058" customWidth="1"/>
    <col min="13317" max="13318" width="11.7265625" style="1058" customWidth="1"/>
    <col min="13319" max="13568" width="9.1796875" style="1058"/>
    <col min="13569" max="13569" width="5.7265625" style="1058" customWidth="1"/>
    <col min="13570" max="13570" width="49.7265625" style="1058" customWidth="1"/>
    <col min="13571" max="13571" width="7.7265625" style="1058" customWidth="1"/>
    <col min="13572" max="13572" width="6.7265625" style="1058" customWidth="1"/>
    <col min="13573" max="13574" width="11.7265625" style="1058" customWidth="1"/>
    <col min="13575" max="13824" width="9.1796875" style="1058"/>
    <col min="13825" max="13825" width="5.7265625" style="1058" customWidth="1"/>
    <col min="13826" max="13826" width="49.7265625" style="1058" customWidth="1"/>
    <col min="13827" max="13827" width="7.7265625" style="1058" customWidth="1"/>
    <col min="13828" max="13828" width="6.7265625" style="1058" customWidth="1"/>
    <col min="13829" max="13830" width="11.7265625" style="1058" customWidth="1"/>
    <col min="13831" max="14080" width="9.1796875" style="1058"/>
    <col min="14081" max="14081" width="5.7265625" style="1058" customWidth="1"/>
    <col min="14082" max="14082" width="49.7265625" style="1058" customWidth="1"/>
    <col min="14083" max="14083" width="7.7265625" style="1058" customWidth="1"/>
    <col min="14084" max="14084" width="6.7265625" style="1058" customWidth="1"/>
    <col min="14085" max="14086" width="11.7265625" style="1058" customWidth="1"/>
    <col min="14087" max="14336" width="9.1796875" style="1058"/>
    <col min="14337" max="14337" width="5.7265625" style="1058" customWidth="1"/>
    <col min="14338" max="14338" width="49.7265625" style="1058" customWidth="1"/>
    <col min="14339" max="14339" width="7.7265625" style="1058" customWidth="1"/>
    <col min="14340" max="14340" width="6.7265625" style="1058" customWidth="1"/>
    <col min="14341" max="14342" width="11.7265625" style="1058" customWidth="1"/>
    <col min="14343" max="14592" width="9.1796875" style="1058"/>
    <col min="14593" max="14593" width="5.7265625" style="1058" customWidth="1"/>
    <col min="14594" max="14594" width="49.7265625" style="1058" customWidth="1"/>
    <col min="14595" max="14595" width="7.7265625" style="1058" customWidth="1"/>
    <col min="14596" max="14596" width="6.7265625" style="1058" customWidth="1"/>
    <col min="14597" max="14598" width="11.7265625" style="1058" customWidth="1"/>
    <col min="14599" max="14848" width="9.1796875" style="1058"/>
    <col min="14849" max="14849" width="5.7265625" style="1058" customWidth="1"/>
    <col min="14850" max="14850" width="49.7265625" style="1058" customWidth="1"/>
    <col min="14851" max="14851" width="7.7265625" style="1058" customWidth="1"/>
    <col min="14852" max="14852" width="6.7265625" style="1058" customWidth="1"/>
    <col min="14853" max="14854" width="11.7265625" style="1058" customWidth="1"/>
    <col min="14855" max="15104" width="9.1796875" style="1058"/>
    <col min="15105" max="15105" width="5.7265625" style="1058" customWidth="1"/>
    <col min="15106" max="15106" width="49.7265625" style="1058" customWidth="1"/>
    <col min="15107" max="15107" width="7.7265625" style="1058" customWidth="1"/>
    <col min="15108" max="15108" width="6.7265625" style="1058" customWidth="1"/>
    <col min="15109" max="15110" width="11.7265625" style="1058" customWidth="1"/>
    <col min="15111" max="15360" width="9.1796875" style="1058"/>
    <col min="15361" max="15361" width="5.7265625" style="1058" customWidth="1"/>
    <col min="15362" max="15362" width="49.7265625" style="1058" customWidth="1"/>
    <col min="15363" max="15363" width="7.7265625" style="1058" customWidth="1"/>
    <col min="15364" max="15364" width="6.7265625" style="1058" customWidth="1"/>
    <col min="15365" max="15366" width="11.7265625" style="1058" customWidth="1"/>
    <col min="15367" max="15616" width="9.1796875" style="1058"/>
    <col min="15617" max="15617" width="5.7265625" style="1058" customWidth="1"/>
    <col min="15618" max="15618" width="49.7265625" style="1058" customWidth="1"/>
    <col min="15619" max="15619" width="7.7265625" style="1058" customWidth="1"/>
    <col min="15620" max="15620" width="6.7265625" style="1058" customWidth="1"/>
    <col min="15621" max="15622" width="11.7265625" style="1058" customWidth="1"/>
    <col min="15623" max="15872" width="9.1796875" style="1058"/>
    <col min="15873" max="15873" width="5.7265625" style="1058" customWidth="1"/>
    <col min="15874" max="15874" width="49.7265625" style="1058" customWidth="1"/>
    <col min="15875" max="15875" width="7.7265625" style="1058" customWidth="1"/>
    <col min="15876" max="15876" width="6.7265625" style="1058" customWidth="1"/>
    <col min="15877" max="15878" width="11.7265625" style="1058" customWidth="1"/>
    <col min="15879" max="16128" width="9.1796875" style="1058"/>
    <col min="16129" max="16129" width="5.7265625" style="1058" customWidth="1"/>
    <col min="16130" max="16130" width="49.7265625" style="1058" customWidth="1"/>
    <col min="16131" max="16131" width="7.7265625" style="1058" customWidth="1"/>
    <col min="16132" max="16132" width="6.7265625" style="1058" customWidth="1"/>
    <col min="16133" max="16134" width="11.7265625" style="1058" customWidth="1"/>
    <col min="16135" max="16384" width="9.1796875" style="1058"/>
  </cols>
  <sheetData>
    <row r="1" spans="1:9" ht="40.5" customHeight="1">
      <c r="A1" s="1055"/>
      <c r="B1" s="1055" t="s">
        <v>1155</v>
      </c>
      <c r="C1" s="1055" t="s">
        <v>145</v>
      </c>
      <c r="D1" s="1056" t="s">
        <v>142</v>
      </c>
      <c r="E1" s="1057" t="s">
        <v>2007</v>
      </c>
      <c r="F1" s="1057" t="s">
        <v>2008</v>
      </c>
      <c r="I1" s="1059"/>
    </row>
    <row r="2" spans="1:9" ht="25" customHeight="1">
      <c r="A2" s="1060" t="s">
        <v>2009</v>
      </c>
      <c r="B2" s="1438" t="s">
        <v>2010</v>
      </c>
      <c r="C2" s="1439"/>
      <c r="D2" s="1439"/>
      <c r="E2" s="1439"/>
      <c r="F2" s="1440"/>
      <c r="I2" s="1059"/>
    </row>
    <row r="3" spans="1:9" ht="348" customHeight="1">
      <c r="A3" s="1061"/>
      <c r="B3" s="1062" t="s">
        <v>2014</v>
      </c>
      <c r="C3" s="1063"/>
      <c r="D3" s="1064"/>
      <c r="E3" s="1065"/>
      <c r="F3" s="1066"/>
    </row>
    <row r="4" spans="1:9" ht="30" customHeight="1">
      <c r="A4" s="1067"/>
      <c r="B4" s="1068" t="s">
        <v>2011</v>
      </c>
      <c r="C4" s="1069" t="s">
        <v>1469</v>
      </c>
      <c r="D4" s="1070">
        <v>1</v>
      </c>
      <c r="E4" s="1071"/>
      <c r="F4" s="1071">
        <f>D4*E4</f>
        <v>0</v>
      </c>
    </row>
    <row r="5" spans="1:9" ht="30" customHeight="1">
      <c r="A5" s="1069"/>
      <c r="B5" s="1441" t="s">
        <v>2012</v>
      </c>
      <c r="C5" s="1442"/>
      <c r="D5" s="1442"/>
      <c r="E5" s="1443"/>
      <c r="F5" s="1071">
        <f>0.25*F4</f>
        <v>0</v>
      </c>
    </row>
    <row r="6" spans="1:9" ht="30" customHeight="1">
      <c r="A6" s="1069"/>
      <c r="B6" s="1441" t="s">
        <v>2013</v>
      </c>
      <c r="C6" s="1442"/>
      <c r="D6" s="1442"/>
      <c r="E6" s="1443"/>
      <c r="F6" s="1071">
        <f>F4+F5</f>
        <v>0</v>
      </c>
    </row>
  </sheetData>
  <mergeCells count="3">
    <mergeCell ref="B2:F2"/>
    <mergeCell ref="B5:E5"/>
    <mergeCell ref="B6:E6"/>
  </mergeCells>
  <pageMargins left="0.98425196850393704" right="0.19685039370078741" top="0.59055118110236227" bottom="0.78740157480314965" header="0.51181102362204722" footer="0.51181102362204722"/>
  <pageSetup paperSize="9" scale="85" orientation="portrait" useFirstPageNumber="1" r:id="rId1"/>
  <headerFooter alignWithMargins="0">
    <oddFooter>&amp;CStranica &amp;P od &amp;N</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C360-FE87-47E0-9527-821179033EFB}">
  <sheetPr codeName="List2"/>
  <dimension ref="A3:C31"/>
  <sheetViews>
    <sheetView view="pageLayout" topLeftCell="A2" zoomScaleNormal="100" workbookViewId="0">
      <selection activeCell="A33" sqref="A33"/>
    </sheetView>
  </sheetViews>
  <sheetFormatPr defaultRowHeight="14.5"/>
  <cols>
    <col min="1" max="1" width="66.1796875" customWidth="1"/>
    <col min="2" max="2" width="16" customWidth="1"/>
    <col min="3" max="3" width="3.1796875" customWidth="1"/>
  </cols>
  <sheetData>
    <row r="3" spans="1:3" ht="16.5" customHeight="1">
      <c r="A3" s="1367" t="s">
        <v>460</v>
      </c>
      <c r="B3" s="1367"/>
      <c r="C3" s="1367"/>
    </row>
    <row r="4" spans="1:3" ht="31.5" customHeight="1">
      <c r="A4" s="1368" t="s">
        <v>461</v>
      </c>
      <c r="B4" s="1368"/>
      <c r="C4" s="1368"/>
    </row>
    <row r="5" spans="1:3" ht="18.75" customHeight="1">
      <c r="A5" s="1368" t="s">
        <v>462</v>
      </c>
      <c r="B5" s="1368"/>
      <c r="C5" s="1368"/>
    </row>
    <row r="6" spans="1:3" ht="15.5">
      <c r="A6" s="118" t="s">
        <v>463</v>
      </c>
      <c r="B6" s="119"/>
      <c r="C6" s="119"/>
    </row>
    <row r="7" spans="1:3">
      <c r="A7" s="1"/>
    </row>
    <row r="8" spans="1:3" ht="17.5">
      <c r="A8" s="1369" t="s">
        <v>464</v>
      </c>
      <c r="B8" s="1369"/>
      <c r="C8" s="1369"/>
    </row>
    <row r="9" spans="1:3" ht="17.5">
      <c r="A9" s="1369" t="s">
        <v>465</v>
      </c>
      <c r="B9" s="1369"/>
      <c r="C9" s="1369"/>
    </row>
    <row r="10" spans="1:3" ht="18">
      <c r="A10" s="112"/>
    </row>
    <row r="11" spans="1:3" ht="18">
      <c r="A11" s="112" t="s">
        <v>400</v>
      </c>
    </row>
    <row r="12" spans="1:3" ht="18">
      <c r="A12" s="112"/>
    </row>
    <row r="13" spans="1:3" ht="18">
      <c r="A13" s="113" t="s">
        <v>397</v>
      </c>
      <c r="B13" s="116">
        <f>'1PRIPREMA'!F73</f>
        <v>0</v>
      </c>
    </row>
    <row r="14" spans="1:3" ht="18">
      <c r="A14" s="113" t="s">
        <v>396</v>
      </c>
      <c r="B14" s="116">
        <f>'2RUSENJA'!F62</f>
        <v>0</v>
      </c>
    </row>
    <row r="15" spans="1:3" ht="18">
      <c r="A15" s="113" t="s">
        <v>406</v>
      </c>
      <c r="B15" s="116">
        <f>'3restauratorski'!F32</f>
        <v>0</v>
      </c>
    </row>
    <row r="16" spans="1:3" ht="18">
      <c r="A16" s="113" t="s">
        <v>398</v>
      </c>
      <c r="B16" s="116">
        <f>'4SANACIJE'!F25</f>
        <v>0</v>
      </c>
    </row>
    <row r="17" spans="1:2" ht="18">
      <c r="A17" s="113" t="s">
        <v>399</v>
      </c>
      <c r="B17" s="116">
        <f>'5ZIDARSKI'!F99</f>
        <v>0</v>
      </c>
    </row>
    <row r="18" spans="1:2" ht="18">
      <c r="A18" s="113" t="s">
        <v>401</v>
      </c>
      <c r="B18" s="116">
        <f>'6KROV'!F54</f>
        <v>0</v>
      </c>
    </row>
    <row r="19" spans="1:2" ht="18">
      <c r="A19" s="113" t="s">
        <v>886</v>
      </c>
      <c r="B19" s="116">
        <f>'7LIMARSKI'!F29</f>
        <v>0</v>
      </c>
    </row>
    <row r="20" spans="1:2" ht="18">
      <c r="A20" s="113" t="s">
        <v>887</v>
      </c>
      <c r="B20" s="116">
        <f>'8STOLARSKI'!F217</f>
        <v>0</v>
      </c>
    </row>
    <row r="21" spans="1:2" ht="18">
      <c r="A21" s="113" t="s">
        <v>888</v>
      </c>
      <c r="B21" s="116">
        <f>'9BRAVARSKI'!F66</f>
        <v>0</v>
      </c>
    </row>
    <row r="22" spans="1:2" ht="18">
      <c r="A22" s="113" t="s">
        <v>889</v>
      </c>
      <c r="B22" s="116">
        <f>'10KERAMIČARSKI'!F23</f>
        <v>0</v>
      </c>
    </row>
    <row r="23" spans="1:2" ht="18">
      <c r="A23" s="115" t="s">
        <v>890</v>
      </c>
      <c r="B23" s="116">
        <f>'11PARKETARSKI'!F21</f>
        <v>0</v>
      </c>
    </row>
    <row r="24" spans="1:2" ht="18">
      <c r="A24" s="113" t="s">
        <v>891</v>
      </c>
      <c r="B24" s="116">
        <f>'12LICILACKI'!F33</f>
        <v>0</v>
      </c>
    </row>
    <row r="25" spans="1:2" ht="18">
      <c r="A25" s="113" t="s">
        <v>892</v>
      </c>
      <c r="B25" s="116">
        <f>'13PROCELJE'!F73</f>
        <v>0</v>
      </c>
    </row>
    <row r="26" spans="1:2" ht="18">
      <c r="A26" s="112"/>
      <c r="B26" s="116"/>
    </row>
    <row r="27" spans="1:2" s="20" customFormat="1" ht="18">
      <c r="A27" s="110" t="s">
        <v>402</v>
      </c>
      <c r="B27" s="116">
        <f>SUM(B13:B26)</f>
        <v>0</v>
      </c>
    </row>
    <row r="28" spans="1:2" s="20" customFormat="1" ht="18">
      <c r="A28" s="110" t="s">
        <v>392</v>
      </c>
      <c r="B28" s="116">
        <f>B27*0.25</f>
        <v>0</v>
      </c>
    </row>
    <row r="29" spans="1:2" s="20" customFormat="1" ht="18">
      <c r="A29" s="110" t="s">
        <v>403</v>
      </c>
      <c r="B29" s="116">
        <f>SUM(B27:B28)</f>
        <v>0</v>
      </c>
    </row>
    <row r="30" spans="1:2" ht="18">
      <c r="A30" s="112"/>
    </row>
    <row r="31" spans="1:2" ht="17.5">
      <c r="A31" s="110"/>
    </row>
  </sheetData>
  <mergeCells count="5">
    <mergeCell ref="A3:C3"/>
    <mergeCell ref="A5:C5"/>
    <mergeCell ref="A8:C8"/>
    <mergeCell ref="A9:C9"/>
    <mergeCell ref="A4:C4"/>
  </mergeCells>
  <pageMargins left="0.70866141732283472" right="0.70866141732283472" top="0.74803149606299213" bottom="0.74803149606299213" header="0.31496062992125984" footer="0.31496062992125984"/>
  <pageSetup paperSize="9"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FDB21-913C-4DB1-A860-0F99B316D97C}">
  <dimension ref="A1:H73"/>
  <sheetViews>
    <sheetView showZeros="0" view="pageLayout" topLeftCell="A70" zoomScale="115" zoomScaleNormal="85" zoomScaleSheetLayoutView="85" zoomScalePageLayoutView="115" workbookViewId="0">
      <selection activeCell="F71" sqref="F71"/>
    </sheetView>
  </sheetViews>
  <sheetFormatPr defaultColWidth="9.1796875" defaultRowHeight="14.5"/>
  <cols>
    <col min="1" max="1" width="7" style="122" customWidth="1"/>
    <col min="2" max="2" width="36" style="4" customWidth="1"/>
    <col min="3" max="3" width="7.1796875" style="13" customWidth="1"/>
    <col min="4" max="4" width="9.26953125" style="5" customWidth="1"/>
    <col min="5" max="5" width="11.26953125" style="67" customWidth="1"/>
    <col min="6" max="6" width="14.7265625" style="3" customWidth="1"/>
    <col min="7" max="7" width="1.81640625" style="1" customWidth="1"/>
    <col min="8" max="16384" width="9.1796875" style="1"/>
  </cols>
  <sheetData>
    <row r="1" spans="1:8" customFormat="1" ht="20">
      <c r="A1" s="6" t="s">
        <v>140</v>
      </c>
      <c r="B1" s="6" t="s">
        <v>141</v>
      </c>
      <c r="C1" s="6" t="s">
        <v>145</v>
      </c>
      <c r="D1" s="19"/>
      <c r="E1" s="148" t="s">
        <v>143</v>
      </c>
      <c r="F1" s="7" t="s">
        <v>144</v>
      </c>
      <c r="G1" s="1"/>
    </row>
    <row r="2" spans="1:8">
      <c r="A2" s="151"/>
      <c r="B2" s="51"/>
      <c r="C2" s="72"/>
      <c r="D2" s="73"/>
      <c r="E2" s="73"/>
      <c r="F2" s="74"/>
      <c r="G2" s="143"/>
    </row>
    <row r="3" spans="1:8" ht="58">
      <c r="A3" s="151"/>
      <c r="B3" s="70" t="s">
        <v>226</v>
      </c>
      <c r="C3" s="72"/>
      <c r="D3" s="73"/>
      <c r="E3" s="73"/>
      <c r="F3" s="74"/>
      <c r="G3" s="68"/>
    </row>
    <row r="4" spans="1:8">
      <c r="A4" s="62"/>
      <c r="B4" s="42"/>
      <c r="C4" s="45"/>
      <c r="D4" s="46"/>
      <c r="E4" s="47"/>
      <c r="F4" s="47"/>
      <c r="G4" s="68"/>
    </row>
    <row r="5" spans="1:8">
      <c r="A5" s="75" t="s">
        <v>181</v>
      </c>
      <c r="B5" s="71" t="s">
        <v>182</v>
      </c>
      <c r="C5" s="45"/>
      <c r="D5" s="46"/>
      <c r="E5" s="47"/>
      <c r="F5" s="47"/>
      <c r="G5" s="68"/>
    </row>
    <row r="6" spans="1:8">
      <c r="A6" s="75"/>
      <c r="B6" s="71"/>
      <c r="C6" s="45"/>
      <c r="D6" s="46"/>
      <c r="E6" s="47"/>
      <c r="F6" s="47"/>
      <c r="G6" s="68"/>
    </row>
    <row r="7" spans="1:8" ht="72.5">
      <c r="A7" s="106" t="s">
        <v>166</v>
      </c>
      <c r="B7" s="42" t="s">
        <v>376</v>
      </c>
      <c r="C7" s="107"/>
      <c r="D7" s="108"/>
      <c r="E7" s="149"/>
      <c r="F7" s="108"/>
      <c r="G7" s="144"/>
    </row>
    <row r="8" spans="1:8" ht="58">
      <c r="A8" s="106"/>
      <c r="B8" s="42" t="s">
        <v>377</v>
      </c>
      <c r="C8" s="107"/>
      <c r="D8" s="108"/>
      <c r="E8" s="149"/>
      <c r="F8" s="108"/>
      <c r="G8" s="144"/>
    </row>
    <row r="9" spans="1:8" ht="87">
      <c r="A9" s="106"/>
      <c r="B9" s="42" t="s">
        <v>378</v>
      </c>
      <c r="C9" s="107"/>
      <c r="D9" s="108"/>
      <c r="E9" s="149"/>
      <c r="F9" s="108"/>
      <c r="G9" s="144"/>
    </row>
    <row r="10" spans="1:8" ht="58">
      <c r="A10" s="106"/>
      <c r="B10" s="42" t="s">
        <v>379</v>
      </c>
      <c r="C10" s="1"/>
      <c r="D10" s="1"/>
      <c r="E10" s="48"/>
      <c r="F10" s="1"/>
      <c r="G10" s="144"/>
      <c r="H10" s="123"/>
    </row>
    <row r="11" spans="1:8">
      <c r="A11" s="106"/>
      <c r="B11" s="42"/>
      <c r="C11" s="109" t="s">
        <v>270</v>
      </c>
      <c r="D11" s="108">
        <v>1</v>
      </c>
      <c r="E11" s="149"/>
      <c r="F11" s="108">
        <f>D11*E11</f>
        <v>0</v>
      </c>
      <c r="G11" s="144"/>
      <c r="H11" s="123"/>
    </row>
    <row r="12" spans="1:8">
      <c r="A12" s="75"/>
      <c r="B12" s="71"/>
      <c r="C12" s="45"/>
      <c r="D12" s="46"/>
      <c r="E12" s="47"/>
      <c r="F12" s="47"/>
      <c r="G12" s="68"/>
    </row>
    <row r="13" spans="1:8" s="128" customFormat="1" ht="87.5">
      <c r="A13" s="152" t="s">
        <v>167</v>
      </c>
      <c r="B13" s="147" t="s">
        <v>744</v>
      </c>
      <c r="E13" s="150"/>
      <c r="G13" s="145"/>
    </row>
    <row r="14" spans="1:8" s="128" customFormat="1" ht="62.5">
      <c r="A14" s="152" t="s">
        <v>0</v>
      </c>
      <c r="B14" s="147" t="s">
        <v>469</v>
      </c>
      <c r="C14" s="125" t="s">
        <v>234</v>
      </c>
      <c r="D14" s="126">
        <v>1</v>
      </c>
      <c r="E14" s="136"/>
      <c r="F14" s="127">
        <f>D14*E14</f>
        <v>0</v>
      </c>
      <c r="G14" s="145"/>
    </row>
    <row r="15" spans="1:8" s="128" customFormat="1" ht="37.5">
      <c r="A15" s="152" t="s">
        <v>1</v>
      </c>
      <c r="B15" s="147" t="s">
        <v>471</v>
      </c>
      <c r="C15" s="125" t="s">
        <v>234</v>
      </c>
      <c r="D15" s="126">
        <v>1</v>
      </c>
      <c r="E15" s="136"/>
      <c r="F15" s="127">
        <f>D15*E15</f>
        <v>0</v>
      </c>
      <c r="G15" s="145"/>
    </row>
    <row r="16" spans="1:8" s="128" customFormat="1" ht="37.5">
      <c r="A16" s="152" t="s">
        <v>3</v>
      </c>
      <c r="B16" s="147" t="s">
        <v>470</v>
      </c>
      <c r="C16" s="125" t="s">
        <v>234</v>
      </c>
      <c r="D16" s="126">
        <v>1</v>
      </c>
      <c r="E16" s="136"/>
      <c r="F16" s="127">
        <f>D16*E16</f>
        <v>0</v>
      </c>
      <c r="G16" s="145"/>
    </row>
    <row r="17" spans="1:7" s="128" customFormat="1" ht="18">
      <c r="A17" s="152"/>
      <c r="B17" s="147"/>
      <c r="C17" s="125"/>
      <c r="D17" s="126"/>
      <c r="E17" s="136"/>
      <c r="F17" s="127"/>
      <c r="G17" s="145"/>
    </row>
    <row r="18" spans="1:7" s="128" customFormat="1" ht="87.5">
      <c r="A18" s="152" t="s">
        <v>168</v>
      </c>
      <c r="B18" s="147" t="s">
        <v>745</v>
      </c>
      <c r="E18" s="150"/>
      <c r="G18" s="145"/>
    </row>
    <row r="19" spans="1:7" s="128" customFormat="1" ht="62.5">
      <c r="A19" s="152" t="s">
        <v>0</v>
      </c>
      <c r="B19" s="147" t="s">
        <v>469</v>
      </c>
      <c r="C19" s="125" t="s">
        <v>234</v>
      </c>
      <c r="D19" s="126">
        <v>1</v>
      </c>
      <c r="E19" s="136"/>
      <c r="F19" s="127">
        <f>D19*E19</f>
        <v>0</v>
      </c>
      <c r="G19" s="145"/>
    </row>
    <row r="20" spans="1:7" s="128" customFormat="1" ht="37.5">
      <c r="A20" s="152" t="s">
        <v>1</v>
      </c>
      <c r="B20" s="147" t="s">
        <v>471</v>
      </c>
      <c r="C20" s="125" t="s">
        <v>234</v>
      </c>
      <c r="D20" s="126">
        <v>1</v>
      </c>
      <c r="E20" s="136"/>
      <c r="F20" s="127">
        <f>D20*E20</f>
        <v>0</v>
      </c>
      <c r="G20" s="145"/>
    </row>
    <row r="21" spans="1:7" s="128" customFormat="1" ht="37.5">
      <c r="A21" s="152" t="s">
        <v>3</v>
      </c>
      <c r="B21" s="147" t="s">
        <v>470</v>
      </c>
      <c r="C21" s="125" t="s">
        <v>234</v>
      </c>
      <c r="D21" s="126">
        <v>1</v>
      </c>
      <c r="E21" s="136"/>
      <c r="F21" s="127">
        <f>D21*E21</f>
        <v>0</v>
      </c>
      <c r="G21" s="145"/>
    </row>
    <row r="22" spans="1:7" s="132" customFormat="1" ht="13">
      <c r="A22" s="153"/>
      <c r="B22" s="129"/>
      <c r="C22" s="130"/>
      <c r="D22" s="130"/>
      <c r="E22" s="130"/>
      <c r="F22" s="131"/>
    </row>
    <row r="23" spans="1:7" s="128" customFormat="1" ht="162.5">
      <c r="A23" s="152" t="s">
        <v>187</v>
      </c>
      <c r="B23" s="133" t="s">
        <v>746</v>
      </c>
      <c r="E23" s="150"/>
      <c r="G23" s="145"/>
    </row>
    <row r="24" spans="1:7" s="128" customFormat="1" ht="75">
      <c r="A24" s="152" t="s">
        <v>0</v>
      </c>
      <c r="B24" s="147" t="s">
        <v>747</v>
      </c>
      <c r="C24" s="125" t="s">
        <v>234</v>
      </c>
      <c r="D24" s="126">
        <v>1</v>
      </c>
      <c r="E24" s="136"/>
      <c r="F24" s="127">
        <f>D24*E24</f>
        <v>0</v>
      </c>
      <c r="G24" s="145"/>
    </row>
    <row r="25" spans="1:7" s="128" customFormat="1" ht="25">
      <c r="A25" s="152" t="s">
        <v>1</v>
      </c>
      <c r="B25" s="147" t="s">
        <v>748</v>
      </c>
      <c r="C25" s="125" t="s">
        <v>234</v>
      </c>
      <c r="D25" s="126">
        <v>1</v>
      </c>
      <c r="E25" s="136"/>
      <c r="F25" s="127">
        <f>D25*E25</f>
        <v>0</v>
      </c>
      <c r="G25" s="145"/>
    </row>
    <row r="26" spans="1:7" s="128" customFormat="1" ht="12.5">
      <c r="A26" s="152"/>
      <c r="B26" s="133"/>
      <c r="C26" s="125"/>
      <c r="D26" s="134"/>
      <c r="E26" s="136"/>
      <c r="F26" s="135"/>
      <c r="G26" s="132"/>
    </row>
    <row r="27" spans="1:7" s="128" customFormat="1" ht="125">
      <c r="A27" s="152" t="s">
        <v>188</v>
      </c>
      <c r="B27" s="147" t="s">
        <v>749</v>
      </c>
      <c r="E27" s="150"/>
      <c r="G27" s="145"/>
    </row>
    <row r="28" spans="1:7" s="128" customFormat="1" ht="75">
      <c r="A28" s="152" t="s">
        <v>0</v>
      </c>
      <c r="B28" s="147" t="s">
        <v>747</v>
      </c>
      <c r="C28" s="125" t="s">
        <v>234</v>
      </c>
      <c r="D28" s="126">
        <v>1</v>
      </c>
      <c r="E28" s="136"/>
      <c r="F28" s="127">
        <f>D28*E28</f>
        <v>0</v>
      </c>
    </row>
    <row r="29" spans="1:7" s="128" customFormat="1" ht="25">
      <c r="A29" s="152" t="s">
        <v>1</v>
      </c>
      <c r="B29" s="147" t="s">
        <v>748</v>
      </c>
      <c r="C29" s="125" t="s">
        <v>234</v>
      </c>
      <c r="D29" s="126">
        <v>1</v>
      </c>
      <c r="E29" s="136"/>
      <c r="F29" s="127">
        <f>D29*E29</f>
        <v>0</v>
      </c>
      <c r="G29" s="145"/>
    </row>
    <row r="30" spans="1:7" s="128" customFormat="1" ht="12.5">
      <c r="A30" s="152"/>
      <c r="B30" s="147"/>
      <c r="C30" s="125"/>
      <c r="D30" s="126"/>
      <c r="E30" s="136"/>
      <c r="F30" s="127"/>
    </row>
    <row r="31" spans="1:7" s="128" customFormat="1" ht="172.5" customHeight="1">
      <c r="A31" s="152" t="s">
        <v>189</v>
      </c>
      <c r="B31" s="133" t="s">
        <v>750</v>
      </c>
      <c r="E31" s="150"/>
      <c r="G31" s="145"/>
    </row>
    <row r="32" spans="1:7" s="128" customFormat="1" ht="75">
      <c r="A32" s="152" t="s">
        <v>0</v>
      </c>
      <c r="B32" s="147" t="s">
        <v>747</v>
      </c>
      <c r="C32" s="125" t="s">
        <v>234</v>
      </c>
      <c r="D32" s="126">
        <v>1</v>
      </c>
      <c r="E32" s="136"/>
      <c r="F32" s="127">
        <f>D32*E32</f>
        <v>0</v>
      </c>
    </row>
    <row r="33" spans="1:8" s="128" customFormat="1" ht="25">
      <c r="A33" s="152" t="s">
        <v>1</v>
      </c>
      <c r="B33" s="147" t="s">
        <v>748</v>
      </c>
      <c r="C33" s="125" t="s">
        <v>234</v>
      </c>
      <c r="D33" s="126">
        <v>1</v>
      </c>
      <c r="E33" s="136"/>
      <c r="F33" s="127">
        <f>D33*E33</f>
        <v>0</v>
      </c>
      <c r="G33" s="145"/>
    </row>
    <row r="34" spans="1:8" s="128" customFormat="1" ht="12.5">
      <c r="A34" s="152"/>
      <c r="B34" s="133"/>
      <c r="C34" s="125"/>
      <c r="D34" s="134"/>
      <c r="E34" s="136"/>
      <c r="F34" s="135"/>
    </row>
    <row r="35" spans="1:8">
      <c r="A35" s="62"/>
      <c r="B35" s="42"/>
      <c r="C35" s="45"/>
      <c r="D35" s="46"/>
      <c r="E35" s="47"/>
      <c r="F35" s="47"/>
      <c r="G35" s="68"/>
    </row>
    <row r="36" spans="1:8" ht="246.5">
      <c r="A36" s="62" t="s">
        <v>190</v>
      </c>
      <c r="B36" s="42" t="s">
        <v>755</v>
      </c>
      <c r="C36" s="45"/>
      <c r="D36" s="46"/>
      <c r="E36" s="47"/>
      <c r="F36" s="47"/>
      <c r="G36" s="48"/>
    </row>
    <row r="37" spans="1:8" ht="43.5">
      <c r="A37" s="62" t="s">
        <v>0</v>
      </c>
      <c r="B37" s="42" t="s">
        <v>757</v>
      </c>
      <c r="C37" s="45" t="s">
        <v>2</v>
      </c>
      <c r="D37" s="46">
        <v>300</v>
      </c>
      <c r="E37" s="47"/>
      <c r="F37" s="47">
        <f>D37*E37</f>
        <v>0</v>
      </c>
      <c r="G37" s="48"/>
      <c r="H37" s="123"/>
    </row>
    <row r="38" spans="1:8" ht="58">
      <c r="A38" s="62" t="s">
        <v>1</v>
      </c>
      <c r="B38" s="42" t="s">
        <v>756</v>
      </c>
      <c r="C38" s="45" t="s">
        <v>2</v>
      </c>
      <c r="D38" s="46">
        <f>(12+8.1+8+8.22+8+8+8.8+8+8.5+8+13.5+9.1)*1.1</f>
        <v>119.042</v>
      </c>
      <c r="E38" s="47"/>
      <c r="F38" s="47">
        <f t="shared" ref="F38" si="0">D38*E38</f>
        <v>0</v>
      </c>
      <c r="G38" s="143"/>
      <c r="H38" s="123"/>
    </row>
    <row r="39" spans="1:8">
      <c r="A39" s="62"/>
      <c r="B39" s="42"/>
      <c r="C39" s="45"/>
      <c r="D39" s="46"/>
      <c r="E39" s="47"/>
      <c r="F39" s="47"/>
      <c r="G39" s="48"/>
    </row>
    <row r="40" spans="1:8" ht="101.5">
      <c r="A40" s="62" t="s">
        <v>751</v>
      </c>
      <c r="B40" s="42" t="s">
        <v>248</v>
      </c>
      <c r="C40" s="45"/>
      <c r="D40" s="46"/>
      <c r="E40" s="47"/>
      <c r="F40" s="47"/>
      <c r="G40" s="48"/>
    </row>
    <row r="41" spans="1:8">
      <c r="A41" s="62"/>
      <c r="B41" s="42"/>
      <c r="C41" s="45" t="s">
        <v>234</v>
      </c>
      <c r="D41" s="46">
        <v>1</v>
      </c>
      <c r="E41" s="47"/>
      <c r="F41" s="47">
        <f>D41*E41</f>
        <v>0</v>
      </c>
      <c r="G41" s="48"/>
      <c r="H41" s="123"/>
    </row>
    <row r="42" spans="1:8">
      <c r="A42" s="62"/>
      <c r="B42" s="42"/>
      <c r="C42" s="45"/>
      <c r="D42" s="46"/>
      <c r="E42" s="47"/>
      <c r="F42" s="47"/>
      <c r="G42" s="143"/>
    </row>
    <row r="43" spans="1:8" ht="145">
      <c r="A43" s="151" t="s">
        <v>306</v>
      </c>
      <c r="B43" s="42" t="s">
        <v>222</v>
      </c>
      <c r="C43" s="72"/>
      <c r="D43" s="73"/>
      <c r="E43" s="73"/>
      <c r="F43" s="74"/>
      <c r="G43" s="68"/>
    </row>
    <row r="44" spans="1:8">
      <c r="A44" s="62"/>
      <c r="B44" s="42"/>
      <c r="C44" s="45" t="s">
        <v>2</v>
      </c>
      <c r="D44" s="46">
        <v>1000</v>
      </c>
      <c r="E44" s="47"/>
      <c r="F44" s="74">
        <f>E44*D44</f>
        <v>0</v>
      </c>
      <c r="G44" s="48"/>
      <c r="H44" s="123"/>
    </row>
    <row r="45" spans="1:8">
      <c r="A45" s="62"/>
      <c r="B45" s="42"/>
      <c r="C45" s="45"/>
      <c r="D45" s="46"/>
      <c r="E45" s="47"/>
      <c r="F45" s="47"/>
      <c r="G45" s="48"/>
    </row>
    <row r="46" spans="1:8" ht="130.5">
      <c r="A46" s="62" t="s">
        <v>443</v>
      </c>
      <c r="B46" s="42" t="s">
        <v>439</v>
      </c>
      <c r="C46" s="45"/>
      <c r="D46" s="46"/>
      <c r="E46" s="47"/>
      <c r="F46" s="47"/>
      <c r="G46" s="48"/>
    </row>
    <row r="47" spans="1:8">
      <c r="A47" s="62" t="s">
        <v>0</v>
      </c>
      <c r="B47" s="42" t="s">
        <v>437</v>
      </c>
      <c r="C47" s="45" t="s">
        <v>2</v>
      </c>
      <c r="D47" s="46">
        <f>4*11*1.1*2*1.1</f>
        <v>106.48000000000002</v>
      </c>
      <c r="E47" s="47"/>
      <c r="F47" s="47">
        <f>D47*E47</f>
        <v>0</v>
      </c>
      <c r="G47" s="48"/>
      <c r="H47" s="123"/>
    </row>
    <row r="48" spans="1:8">
      <c r="A48" s="62" t="s">
        <v>1</v>
      </c>
      <c r="B48" s="42" t="s">
        <v>479</v>
      </c>
      <c r="C48" s="45" t="s">
        <v>5</v>
      </c>
      <c r="D48" s="46">
        <v>13</v>
      </c>
      <c r="E48" s="47"/>
      <c r="F48" s="47">
        <f>D48*E48</f>
        <v>0</v>
      </c>
      <c r="G48" s="48"/>
      <c r="H48" s="123"/>
    </row>
    <row r="49" spans="1:8">
      <c r="A49" s="62" t="s">
        <v>3</v>
      </c>
      <c r="B49" s="42" t="s">
        <v>758</v>
      </c>
      <c r="C49" s="45" t="s">
        <v>2</v>
      </c>
      <c r="D49" s="46">
        <f>(6*1.2*18+5.5*1.2*18)*1.25</f>
        <v>310.5</v>
      </c>
      <c r="E49" s="47"/>
      <c r="F49" s="47">
        <f>D49*E49</f>
        <v>0</v>
      </c>
      <c r="G49" s="48"/>
    </row>
    <row r="50" spans="1:8" ht="29">
      <c r="A50" s="22" t="s">
        <v>4</v>
      </c>
      <c r="B50" s="23" t="s">
        <v>759</v>
      </c>
      <c r="C50" s="14" t="s">
        <v>2</v>
      </c>
      <c r="D50" s="24">
        <v>1000</v>
      </c>
      <c r="E50" s="47"/>
      <c r="F50" s="47">
        <f>D50*E50</f>
        <v>0</v>
      </c>
    </row>
    <row r="51" spans="1:8" ht="289.5" customHeight="1">
      <c r="A51" s="62" t="s">
        <v>380</v>
      </c>
      <c r="B51" s="56" t="s">
        <v>480</v>
      </c>
      <c r="C51" s="45"/>
      <c r="D51" s="46"/>
      <c r="E51" s="47"/>
      <c r="F51" s="47"/>
      <c r="G51" s="143"/>
    </row>
    <row r="52" spans="1:8" ht="29">
      <c r="A52" s="62" t="s">
        <v>271</v>
      </c>
      <c r="B52" s="55" t="s">
        <v>269</v>
      </c>
      <c r="C52" s="45" t="s">
        <v>270</v>
      </c>
      <c r="D52" s="46">
        <v>1</v>
      </c>
      <c r="E52" s="47"/>
      <c r="F52" s="47">
        <f t="shared" ref="F52:F55" si="1">D52*E52</f>
        <v>0</v>
      </c>
      <c r="G52" s="143"/>
      <c r="H52" s="123"/>
    </row>
    <row r="53" spans="1:8" ht="29">
      <c r="A53" s="62" t="s">
        <v>272</v>
      </c>
      <c r="B53" s="55" t="s">
        <v>440</v>
      </c>
      <c r="C53" s="45" t="s">
        <v>270</v>
      </c>
      <c r="D53" s="46">
        <v>25</v>
      </c>
      <c r="E53" s="47"/>
      <c r="F53" s="47">
        <f t="shared" si="1"/>
        <v>0</v>
      </c>
      <c r="G53" s="143"/>
      <c r="H53" s="123"/>
    </row>
    <row r="54" spans="1:8" ht="29">
      <c r="A54" s="62" t="s">
        <v>273</v>
      </c>
      <c r="B54" s="55" t="s">
        <v>441</v>
      </c>
      <c r="C54" s="45" t="s">
        <v>270</v>
      </c>
      <c r="D54" s="46">
        <v>20</v>
      </c>
      <c r="E54" s="47"/>
      <c r="F54" s="47">
        <f t="shared" si="1"/>
        <v>0</v>
      </c>
      <c r="G54" s="143"/>
      <c r="H54" s="123"/>
    </row>
    <row r="55" spans="1:8" ht="29">
      <c r="A55" s="62" t="s">
        <v>274</v>
      </c>
      <c r="B55" s="55" t="s">
        <v>442</v>
      </c>
      <c r="C55" s="45" t="s">
        <v>270</v>
      </c>
      <c r="D55" s="46">
        <v>15</v>
      </c>
      <c r="E55" s="47"/>
      <c r="F55" s="47">
        <f t="shared" si="1"/>
        <v>0</v>
      </c>
      <c r="G55" s="143"/>
      <c r="H55" s="123"/>
    </row>
    <row r="56" spans="1:8">
      <c r="A56" s="62"/>
      <c r="B56" s="55"/>
      <c r="C56" s="45"/>
      <c r="D56" s="46"/>
      <c r="E56" s="47"/>
      <c r="F56" s="47"/>
      <c r="G56" s="143"/>
      <c r="H56" s="123"/>
    </row>
    <row r="57" spans="1:8" ht="130.5">
      <c r="A57" s="62" t="s">
        <v>381</v>
      </c>
      <c r="B57" s="55" t="s">
        <v>761</v>
      </c>
      <c r="C57" s="72"/>
      <c r="D57" s="73">
        <v>0</v>
      </c>
      <c r="E57" s="73"/>
      <c r="F57" s="74"/>
      <c r="G57" s="68"/>
    </row>
    <row r="58" spans="1:8" ht="246.5">
      <c r="A58" s="62"/>
      <c r="B58" s="55" t="s">
        <v>760</v>
      </c>
      <c r="C58" s="72"/>
      <c r="D58" s="73"/>
      <c r="E58" s="73"/>
      <c r="F58" s="74"/>
      <c r="G58" s="68"/>
    </row>
    <row r="59" spans="1:8" ht="159.5">
      <c r="A59" s="51"/>
      <c r="B59" s="55" t="s">
        <v>250</v>
      </c>
      <c r="C59" s="72"/>
      <c r="D59" s="73">
        <v>0</v>
      </c>
      <c r="E59" s="73"/>
      <c r="F59" s="74"/>
      <c r="G59" s="68"/>
    </row>
    <row r="60" spans="1:8" ht="29">
      <c r="A60" s="63"/>
      <c r="B60" s="55" t="s">
        <v>221</v>
      </c>
      <c r="C60" s="65"/>
      <c r="D60" s="67">
        <v>0</v>
      </c>
      <c r="F60" s="68"/>
      <c r="G60" s="68"/>
    </row>
    <row r="61" spans="1:8" ht="43.5">
      <c r="A61" s="62" t="s">
        <v>0</v>
      </c>
      <c r="B61" s="55" t="s">
        <v>763</v>
      </c>
      <c r="C61" s="45" t="s">
        <v>2</v>
      </c>
      <c r="D61" s="46">
        <f>(15.5+14)*1.3*1.1*2.5</f>
        <v>105.46250000000001</v>
      </c>
      <c r="E61" s="47"/>
      <c r="F61" s="47">
        <f t="shared" ref="F61:F64" si="2">D61*E61</f>
        <v>0</v>
      </c>
      <c r="G61" s="143"/>
      <c r="H61" s="123"/>
    </row>
    <row r="62" spans="1:8" ht="28">
      <c r="A62" s="62" t="s">
        <v>1</v>
      </c>
      <c r="B62" s="4" t="s">
        <v>762</v>
      </c>
      <c r="C62" s="45" t="s">
        <v>2</v>
      </c>
      <c r="D62" s="46">
        <f>(15.5*11+14*5+ 5*4+5*25)*1.25</f>
        <v>481.875</v>
      </c>
      <c r="E62" s="47"/>
      <c r="F62" s="47">
        <f t="shared" ref="F62" si="3">D62*E62</f>
        <v>0</v>
      </c>
      <c r="G62" s="143"/>
      <c r="H62" s="123"/>
    </row>
    <row r="63" spans="1:8">
      <c r="A63" s="62" t="s">
        <v>3</v>
      </c>
      <c r="B63" s="55" t="s">
        <v>764</v>
      </c>
      <c r="C63" s="45" t="s">
        <v>2</v>
      </c>
      <c r="D63" s="46">
        <f>18*4.5</f>
        <v>81</v>
      </c>
      <c r="E63" s="47"/>
      <c r="F63" s="47">
        <f t="shared" ref="F63" si="4">D63*E63</f>
        <v>0</v>
      </c>
      <c r="G63" s="143"/>
      <c r="H63" s="123"/>
    </row>
    <row r="64" spans="1:8">
      <c r="A64" s="62"/>
      <c r="B64" s="55"/>
      <c r="C64" s="45"/>
      <c r="D64" s="46"/>
      <c r="E64" s="47"/>
      <c r="F64" s="47">
        <f t="shared" si="2"/>
        <v>0</v>
      </c>
      <c r="G64" s="143"/>
      <c r="H64" s="123"/>
    </row>
    <row r="65" spans="1:8" ht="58">
      <c r="A65" s="62" t="s">
        <v>410</v>
      </c>
      <c r="B65" s="55" t="s">
        <v>765</v>
      </c>
      <c r="C65" s="45"/>
      <c r="D65" s="46"/>
      <c r="E65" s="47"/>
      <c r="F65" s="47"/>
      <c r="G65" s="143"/>
      <c r="H65" s="123"/>
    </row>
    <row r="66" spans="1:8" ht="29">
      <c r="A66" s="62" t="s">
        <v>0</v>
      </c>
      <c r="B66" s="55" t="s">
        <v>767</v>
      </c>
      <c r="C66" s="45" t="s">
        <v>5</v>
      </c>
      <c r="D66" s="46">
        <v>1</v>
      </c>
      <c r="E66" s="47"/>
      <c r="F66" s="47">
        <f t="shared" ref="F66" si="5">D66*E66</f>
        <v>0</v>
      </c>
      <c r="G66" s="143"/>
      <c r="H66" s="123"/>
    </row>
    <row r="67" spans="1:8" ht="29">
      <c r="A67" s="62" t="s">
        <v>1</v>
      </c>
      <c r="B67" s="55" t="s">
        <v>766</v>
      </c>
      <c r="C67" s="45" t="s">
        <v>5</v>
      </c>
      <c r="D67" s="46">
        <v>4</v>
      </c>
      <c r="E67" s="47"/>
      <c r="F67" s="47">
        <f t="shared" ref="F67:F68" si="6">D67*E67</f>
        <v>0</v>
      </c>
      <c r="G67" s="143"/>
      <c r="H67" s="123"/>
    </row>
    <row r="68" spans="1:8" ht="29">
      <c r="A68" s="62" t="s">
        <v>3</v>
      </c>
      <c r="B68" s="55" t="s">
        <v>768</v>
      </c>
      <c r="C68" s="45" t="s">
        <v>5</v>
      </c>
      <c r="D68" s="46">
        <v>1</v>
      </c>
      <c r="E68" s="47"/>
      <c r="F68" s="47">
        <f t="shared" si="6"/>
        <v>0</v>
      </c>
      <c r="G68" s="143"/>
    </row>
    <row r="69" spans="1:8">
      <c r="A69" s="62"/>
      <c r="B69" s="55"/>
      <c r="C69" s="45"/>
      <c r="D69" s="46"/>
      <c r="E69" s="47"/>
      <c r="F69" s="47"/>
      <c r="G69" s="143"/>
    </row>
    <row r="70" spans="1:8" ht="159.5">
      <c r="A70" s="62" t="s">
        <v>444</v>
      </c>
      <c r="B70" s="55" t="s">
        <v>320</v>
      </c>
      <c r="C70" s="45"/>
      <c r="D70" s="46"/>
      <c r="E70" s="47"/>
      <c r="F70" s="47"/>
      <c r="G70" s="143"/>
    </row>
    <row r="71" spans="1:8">
      <c r="A71" s="62"/>
      <c r="B71" s="55"/>
      <c r="C71" s="45" t="s">
        <v>2</v>
      </c>
      <c r="D71" s="46">
        <v>3500</v>
      </c>
      <c r="E71" s="47"/>
      <c r="F71" s="47">
        <f>D71*E71</f>
        <v>0</v>
      </c>
      <c r="G71" s="143"/>
      <c r="H71" s="123"/>
    </row>
    <row r="72" spans="1:8" ht="15" thickBot="1">
      <c r="A72" s="62"/>
      <c r="B72" s="42"/>
      <c r="C72" s="45"/>
      <c r="D72" s="46"/>
      <c r="E72" s="47">
        <v>0</v>
      </c>
      <c r="F72" s="47"/>
      <c r="G72" s="48"/>
    </row>
    <row r="73" spans="1:8" ht="15" thickBot="1">
      <c r="A73" s="62"/>
      <c r="B73" s="77" t="s">
        <v>449</v>
      </c>
      <c r="C73" s="78"/>
      <c r="D73" s="79"/>
      <c r="E73" s="79">
        <v>0</v>
      </c>
      <c r="F73" s="80">
        <f>SUM(F7:F71)</f>
        <v>0</v>
      </c>
      <c r="G73" s="48"/>
    </row>
  </sheetData>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3DC3-0FBA-4ED6-BAD8-20E21D4F43C3}">
  <dimension ref="A1:F62"/>
  <sheetViews>
    <sheetView showZeros="0" view="pageLayout" topLeftCell="A58" zoomScale="115" zoomScaleNormal="85" zoomScaleSheetLayoutView="85" zoomScalePageLayoutView="115" workbookViewId="0">
      <selection activeCell="F62" sqref="F62"/>
    </sheetView>
  </sheetViews>
  <sheetFormatPr defaultColWidth="9.1796875" defaultRowHeight="14.5"/>
  <cols>
    <col min="1" max="1" width="7" style="2" customWidth="1"/>
    <col min="2" max="2" width="36" style="4" customWidth="1"/>
    <col min="3" max="3" width="7.1796875" style="13" customWidth="1"/>
    <col min="4" max="4" width="9.26953125" style="5" customWidth="1"/>
    <col min="5" max="5" width="11.26953125" style="34" customWidth="1"/>
    <col min="6" max="6" width="14.7265625" style="3" customWidth="1"/>
    <col min="7" max="16384" width="9.1796875" style="1"/>
  </cols>
  <sheetData>
    <row r="1" spans="1:6" customFormat="1" ht="20">
      <c r="A1" s="6" t="s">
        <v>140</v>
      </c>
      <c r="B1" s="6" t="s">
        <v>141</v>
      </c>
      <c r="C1" s="6" t="s">
        <v>145</v>
      </c>
      <c r="D1" s="19" t="s">
        <v>142</v>
      </c>
      <c r="E1" s="43" t="s">
        <v>143</v>
      </c>
      <c r="F1" s="7" t="s">
        <v>144</v>
      </c>
    </row>
    <row r="2" spans="1:6">
      <c r="A2" s="51"/>
      <c r="B2" s="51"/>
      <c r="C2" s="72"/>
      <c r="D2" s="73"/>
      <c r="E2" s="73"/>
      <c r="F2" s="74"/>
    </row>
    <row r="3" spans="1:6" ht="58">
      <c r="A3" s="51"/>
      <c r="B3" s="70" t="s">
        <v>226</v>
      </c>
      <c r="C3" s="72"/>
      <c r="D3" s="73"/>
      <c r="E3" s="73"/>
      <c r="F3" s="74"/>
    </row>
    <row r="4" spans="1:6">
      <c r="A4" s="62"/>
      <c r="B4" s="42"/>
      <c r="C4" s="45"/>
      <c r="D4" s="46"/>
      <c r="E4" s="47">
        <v>0</v>
      </c>
      <c r="F4" s="47"/>
    </row>
    <row r="5" spans="1:6">
      <c r="A5" s="75" t="s">
        <v>191</v>
      </c>
      <c r="B5" s="71" t="s">
        <v>192</v>
      </c>
      <c r="C5" s="45"/>
      <c r="D5" s="46"/>
      <c r="E5" s="47"/>
      <c r="F5" s="47"/>
    </row>
    <row r="6" spans="1:6">
      <c r="A6" s="75"/>
      <c r="B6" s="42"/>
      <c r="C6" s="45"/>
      <c r="D6" s="46"/>
      <c r="E6" s="47"/>
      <c r="F6" s="47"/>
    </row>
    <row r="7" spans="1:6">
      <c r="A7" s="75"/>
      <c r="B7" s="42"/>
      <c r="C7" s="45"/>
      <c r="D7" s="46"/>
      <c r="E7" s="47"/>
      <c r="F7" s="47"/>
    </row>
    <row r="8" spans="1:6">
      <c r="A8" s="63"/>
      <c r="B8" s="64" t="s">
        <v>245</v>
      </c>
      <c r="C8" s="65"/>
      <c r="D8" s="66">
        <v>0</v>
      </c>
      <c r="E8" s="67"/>
      <c r="F8" s="68"/>
    </row>
    <row r="9" spans="1:6">
      <c r="A9" s="63"/>
      <c r="B9" s="64"/>
      <c r="C9" s="65"/>
      <c r="D9" s="66"/>
      <c r="E9" s="67"/>
      <c r="F9" s="68"/>
    </row>
    <row r="10" spans="1:6" ht="84">
      <c r="A10" s="63" t="s">
        <v>169</v>
      </c>
      <c r="B10" s="64" t="s">
        <v>445</v>
      </c>
      <c r="C10" s="65"/>
      <c r="D10" s="66"/>
      <c r="E10" s="67"/>
      <c r="F10" s="68"/>
    </row>
    <row r="11" spans="1:6">
      <c r="A11" s="63"/>
      <c r="B11" s="64"/>
      <c r="C11" s="65" t="s">
        <v>2</v>
      </c>
      <c r="D11" s="5">
        <v>11</v>
      </c>
      <c r="E11" s="67"/>
      <c r="F11" s="47">
        <f>D11*E11</f>
        <v>0</v>
      </c>
    </row>
    <row r="12" spans="1:6">
      <c r="A12" s="63"/>
      <c r="B12" s="64"/>
      <c r="C12" s="65"/>
      <c r="D12" s="66"/>
      <c r="E12" s="67"/>
      <c r="F12" s="68"/>
    </row>
    <row r="13" spans="1:6" ht="42">
      <c r="A13" s="63" t="s">
        <v>170</v>
      </c>
      <c r="B13" s="64" t="s">
        <v>246</v>
      </c>
      <c r="C13" s="65"/>
      <c r="D13" s="66"/>
      <c r="E13" s="67"/>
      <c r="F13" s="68"/>
    </row>
    <row r="14" spans="1:6">
      <c r="A14" s="63"/>
      <c r="B14" s="64" t="s">
        <v>428</v>
      </c>
      <c r="C14" s="65" t="s">
        <v>5</v>
      </c>
      <c r="D14" s="66">
        <v>7</v>
      </c>
      <c r="E14" s="67"/>
      <c r="F14" s="47">
        <f>D14*E14</f>
        <v>0</v>
      </c>
    </row>
    <row r="15" spans="1:6">
      <c r="A15" s="63"/>
      <c r="B15" s="64"/>
      <c r="C15" s="65"/>
      <c r="D15" s="66"/>
      <c r="E15" s="67"/>
      <c r="F15" s="47"/>
    </row>
    <row r="16" spans="1:6" ht="70">
      <c r="A16" s="63" t="s">
        <v>171</v>
      </c>
      <c r="B16" s="64" t="s">
        <v>773</v>
      </c>
      <c r="C16" s="65"/>
      <c r="D16" s="66"/>
      <c r="E16" s="67"/>
      <c r="F16" s="47"/>
    </row>
    <row r="17" spans="1:6">
      <c r="A17" s="63"/>
      <c r="B17" s="64"/>
      <c r="C17" s="65" t="s">
        <v>9</v>
      </c>
      <c r="D17" s="66">
        <v>30</v>
      </c>
      <c r="E17" s="67"/>
      <c r="F17" s="47">
        <f>D17*E17</f>
        <v>0</v>
      </c>
    </row>
    <row r="18" spans="1:6">
      <c r="A18" s="63"/>
      <c r="B18" s="64"/>
      <c r="C18" s="65"/>
      <c r="D18" s="66"/>
      <c r="E18" s="67"/>
      <c r="F18" s="47"/>
    </row>
    <row r="19" spans="1:6">
      <c r="A19" s="63"/>
      <c r="B19" s="64" t="s">
        <v>262</v>
      </c>
      <c r="C19" s="65"/>
      <c r="D19" s="66"/>
      <c r="E19" s="67"/>
      <c r="F19" s="47"/>
    </row>
    <row r="20" spans="1:6" ht="87">
      <c r="A20" s="154" t="s">
        <v>172</v>
      </c>
      <c r="B20" s="42" t="s">
        <v>769</v>
      </c>
      <c r="C20" s="45"/>
      <c r="D20" s="46"/>
      <c r="E20" s="47"/>
      <c r="F20" s="47"/>
    </row>
    <row r="21" spans="1:6">
      <c r="A21" s="62"/>
      <c r="B21" s="42" t="s">
        <v>262</v>
      </c>
      <c r="C21" s="45" t="s">
        <v>2</v>
      </c>
      <c r="D21" s="46">
        <f>94*1.1</f>
        <v>103.4</v>
      </c>
      <c r="E21" s="47"/>
      <c r="F21" s="47">
        <f>D21*E21</f>
        <v>0</v>
      </c>
    </row>
    <row r="22" spans="1:6">
      <c r="A22" s="62"/>
      <c r="B22" s="42"/>
      <c r="C22" s="45"/>
      <c r="D22" s="46"/>
      <c r="E22" s="47"/>
      <c r="F22" s="47"/>
    </row>
    <row r="23" spans="1:6" ht="101.5">
      <c r="A23" s="62" t="s">
        <v>173</v>
      </c>
      <c r="B23" s="42" t="s">
        <v>432</v>
      </c>
      <c r="C23" s="45"/>
      <c r="D23" s="46"/>
      <c r="E23" s="47"/>
      <c r="F23" s="47"/>
    </row>
    <row r="24" spans="1:6">
      <c r="A24" s="62"/>
      <c r="B24" s="42" t="s">
        <v>262</v>
      </c>
      <c r="C24" s="45" t="s">
        <v>2</v>
      </c>
      <c r="D24" s="46">
        <f>178*1.1</f>
        <v>195.8</v>
      </c>
      <c r="E24" s="47"/>
      <c r="F24" s="47">
        <f>D24*E24</f>
        <v>0</v>
      </c>
    </row>
    <row r="25" spans="1:6">
      <c r="A25" s="62"/>
      <c r="B25" s="42"/>
      <c r="C25" s="45"/>
      <c r="D25" s="46"/>
      <c r="E25" s="47"/>
      <c r="F25" s="47"/>
    </row>
    <row r="26" spans="1:6" ht="58">
      <c r="A26" s="154" t="s">
        <v>174</v>
      </c>
      <c r="B26" s="42" t="s">
        <v>770</v>
      </c>
      <c r="C26" s="45"/>
      <c r="D26" s="46"/>
      <c r="E26" s="47"/>
      <c r="F26" s="47"/>
    </row>
    <row r="27" spans="1:6" ht="29">
      <c r="A27" s="154" t="s">
        <v>0</v>
      </c>
      <c r="B27" s="42" t="s">
        <v>771</v>
      </c>
      <c r="C27" s="45" t="s">
        <v>2</v>
      </c>
      <c r="D27" s="46">
        <v>15</v>
      </c>
      <c r="E27" s="47"/>
      <c r="F27" s="47">
        <f>D27*E27</f>
        <v>0</v>
      </c>
    </row>
    <row r="28" spans="1:6" ht="29">
      <c r="A28" s="154" t="s">
        <v>1</v>
      </c>
      <c r="B28" s="42" t="s">
        <v>772</v>
      </c>
      <c r="C28" s="45" t="s">
        <v>9</v>
      </c>
      <c r="D28" s="46">
        <v>10</v>
      </c>
      <c r="E28" s="47"/>
      <c r="F28" s="47">
        <f>D28*E28</f>
        <v>0</v>
      </c>
    </row>
    <row r="29" spans="1:6">
      <c r="A29" s="154"/>
      <c r="B29" s="42"/>
      <c r="C29" s="45"/>
      <c r="D29" s="46"/>
      <c r="E29" s="47"/>
      <c r="F29" s="47"/>
    </row>
    <row r="30" spans="1:6" ht="116">
      <c r="A30" s="62" t="s">
        <v>175</v>
      </c>
      <c r="B30" s="42" t="s">
        <v>741</v>
      </c>
      <c r="C30" s="45"/>
      <c r="D30" s="46"/>
      <c r="E30" s="47"/>
      <c r="F30" s="47"/>
    </row>
    <row r="31" spans="1:6">
      <c r="A31" s="62"/>
      <c r="B31" s="42"/>
      <c r="C31" s="45" t="s">
        <v>6</v>
      </c>
      <c r="D31" s="46">
        <v>650</v>
      </c>
      <c r="E31" s="47"/>
      <c r="F31" s="47">
        <f>D31*E31</f>
        <v>0</v>
      </c>
    </row>
    <row r="32" spans="1:6">
      <c r="A32" s="62"/>
      <c r="B32" s="42"/>
      <c r="C32" s="45"/>
      <c r="D32" s="46"/>
      <c r="E32" s="47"/>
      <c r="F32" s="47"/>
    </row>
    <row r="33" spans="1:6">
      <c r="A33" s="62"/>
      <c r="B33" s="42" t="s">
        <v>261</v>
      </c>
      <c r="C33" s="45"/>
      <c r="D33" s="46"/>
      <c r="E33" s="47"/>
      <c r="F33" s="47"/>
    </row>
    <row r="34" spans="1:6" ht="87">
      <c r="A34" s="62" t="s">
        <v>176</v>
      </c>
      <c r="B34" s="42" t="s">
        <v>742</v>
      </c>
      <c r="C34" s="69"/>
      <c r="D34" s="76"/>
      <c r="E34" s="76"/>
      <c r="F34" s="76"/>
    </row>
    <row r="35" spans="1:6" ht="43.5">
      <c r="A35" s="62" t="s">
        <v>0</v>
      </c>
      <c r="B35" s="42" t="s">
        <v>237</v>
      </c>
      <c r="C35" s="69" t="s">
        <v>7</v>
      </c>
      <c r="D35" s="76">
        <f>(350*5.5*0.5+80*5.5)*1.1</f>
        <v>1542.7500000000002</v>
      </c>
      <c r="E35" s="76"/>
      <c r="F35" s="76">
        <f>D35*E35</f>
        <v>0</v>
      </c>
    </row>
    <row r="36" spans="1:6" ht="29">
      <c r="A36" s="62" t="s">
        <v>1</v>
      </c>
      <c r="B36" s="42" t="s">
        <v>774</v>
      </c>
      <c r="C36" s="69" t="s">
        <v>7</v>
      </c>
      <c r="D36" s="76">
        <f>(65+40)*5.5*1.1</f>
        <v>635.25</v>
      </c>
      <c r="E36" s="76"/>
      <c r="F36" s="76">
        <f>D36*E36</f>
        <v>0</v>
      </c>
    </row>
    <row r="37" spans="1:6" ht="29">
      <c r="A37" s="62" t="s">
        <v>3</v>
      </c>
      <c r="B37" s="42" t="s">
        <v>238</v>
      </c>
      <c r="C37" s="69" t="s">
        <v>5</v>
      </c>
      <c r="D37" s="76">
        <v>7</v>
      </c>
      <c r="E37" s="76"/>
      <c r="F37" s="76">
        <f>D37*E37</f>
        <v>0</v>
      </c>
    </row>
    <row r="38" spans="1:6">
      <c r="A38" s="62"/>
      <c r="B38" s="42"/>
      <c r="C38" s="69"/>
      <c r="D38" s="76"/>
      <c r="E38" s="76"/>
      <c r="F38" s="76"/>
    </row>
    <row r="39" spans="1:6" ht="43.5">
      <c r="A39" s="62" t="s">
        <v>177</v>
      </c>
      <c r="B39" s="42" t="s">
        <v>236</v>
      </c>
      <c r="C39" s="69"/>
      <c r="D39" s="76"/>
      <c r="E39" s="76"/>
      <c r="F39" s="76"/>
    </row>
    <row r="40" spans="1:6" ht="29">
      <c r="A40" s="62"/>
      <c r="B40" s="42" t="s">
        <v>239</v>
      </c>
      <c r="C40" s="69" t="s">
        <v>6</v>
      </c>
      <c r="D40" s="76">
        <f>70+4*20</f>
        <v>150</v>
      </c>
      <c r="E40" s="76"/>
      <c r="F40" s="76">
        <f>D40*E40</f>
        <v>0</v>
      </c>
    </row>
    <row r="41" spans="1:6">
      <c r="A41" s="62"/>
      <c r="B41" s="42"/>
      <c r="C41" s="69"/>
      <c r="D41" s="76"/>
      <c r="E41" s="76"/>
      <c r="F41" s="76"/>
    </row>
    <row r="42" spans="1:6" ht="101.5">
      <c r="A42" s="62" t="s">
        <v>300</v>
      </c>
      <c r="B42" s="42" t="s">
        <v>427</v>
      </c>
      <c r="C42" s="69"/>
      <c r="D42" s="76"/>
      <c r="E42" s="76"/>
      <c r="F42" s="76"/>
    </row>
    <row r="43" spans="1:6">
      <c r="A43" s="62"/>
      <c r="B43" s="42"/>
      <c r="C43" s="69" t="s">
        <v>2</v>
      </c>
      <c r="D43" s="76">
        <v>520</v>
      </c>
      <c r="E43" s="76"/>
      <c r="F43" s="76">
        <f>D43*E43</f>
        <v>0</v>
      </c>
    </row>
    <row r="44" spans="1:6">
      <c r="A44" s="62"/>
      <c r="B44" s="42"/>
      <c r="C44" s="69"/>
      <c r="D44" s="76"/>
      <c r="E44" s="76"/>
      <c r="F44" s="76"/>
    </row>
    <row r="45" spans="1:6" ht="72.5">
      <c r="A45" s="62" t="s">
        <v>301</v>
      </c>
      <c r="B45" s="42" t="s">
        <v>235</v>
      </c>
      <c r="C45" s="69"/>
      <c r="D45" s="76"/>
      <c r="E45" s="76"/>
      <c r="F45" s="76"/>
    </row>
    <row r="46" spans="1:6">
      <c r="A46" s="62"/>
      <c r="B46" s="42"/>
      <c r="C46" s="69" t="s">
        <v>2</v>
      </c>
      <c r="D46" s="76">
        <v>520</v>
      </c>
      <c r="E46" s="76"/>
      <c r="F46" s="76">
        <f>D46*E46</f>
        <v>0</v>
      </c>
    </row>
    <row r="47" spans="1:6">
      <c r="A47" s="62"/>
      <c r="B47" s="42"/>
      <c r="C47" s="69"/>
      <c r="D47" s="76"/>
      <c r="E47" s="76"/>
      <c r="F47" s="76"/>
    </row>
    <row r="48" spans="1:6" ht="72.5">
      <c r="A48" s="62" t="s">
        <v>303</v>
      </c>
      <c r="B48" s="42" t="s">
        <v>775</v>
      </c>
      <c r="C48" s="69"/>
      <c r="D48" s="76"/>
      <c r="E48" s="76"/>
      <c r="F48" s="76"/>
    </row>
    <row r="49" spans="1:6">
      <c r="A49" s="62" t="s">
        <v>0</v>
      </c>
      <c r="B49" s="42" t="s">
        <v>776</v>
      </c>
      <c r="C49" s="69" t="s">
        <v>2</v>
      </c>
      <c r="D49" s="76">
        <v>65</v>
      </c>
      <c r="E49" s="76"/>
      <c r="F49" s="76">
        <f>D49*E49</f>
        <v>0</v>
      </c>
    </row>
    <row r="50" spans="1:6">
      <c r="A50" s="62" t="s">
        <v>1</v>
      </c>
      <c r="B50" s="42" t="s">
        <v>777</v>
      </c>
      <c r="C50" s="69" t="s">
        <v>2</v>
      </c>
      <c r="D50" s="76">
        <v>65</v>
      </c>
      <c r="E50" s="76"/>
      <c r="F50" s="76">
        <f>D50*E50</f>
        <v>0</v>
      </c>
    </row>
    <row r="51" spans="1:6">
      <c r="A51" s="62"/>
      <c r="B51" s="42"/>
      <c r="C51" s="69"/>
      <c r="D51" s="76"/>
      <c r="E51" s="76"/>
      <c r="F51" s="76"/>
    </row>
    <row r="52" spans="1:6">
      <c r="A52" s="63"/>
      <c r="B52" s="64" t="s">
        <v>249</v>
      </c>
      <c r="C52" s="65"/>
      <c r="D52" s="66"/>
      <c r="E52" s="67"/>
      <c r="F52" s="68"/>
    </row>
    <row r="53" spans="1:6" ht="188.5">
      <c r="A53" s="62" t="s">
        <v>304</v>
      </c>
      <c r="B53" s="42" t="s">
        <v>446</v>
      </c>
      <c r="C53" s="45"/>
      <c r="D53" s="46"/>
      <c r="E53" s="47"/>
      <c r="F53" s="47"/>
    </row>
    <row r="54" spans="1:6">
      <c r="A54" s="8" t="s">
        <v>0</v>
      </c>
      <c r="B54" s="8" t="s">
        <v>478</v>
      </c>
      <c r="C54" s="36" t="s">
        <v>2</v>
      </c>
      <c r="D54" s="11">
        <v>950</v>
      </c>
      <c r="E54" s="11"/>
      <c r="F54" s="9">
        <f>E54*D54</f>
        <v>0</v>
      </c>
    </row>
    <row r="55" spans="1:6" s="10" customFormat="1" ht="11.5">
      <c r="A55" s="38" t="s">
        <v>1</v>
      </c>
      <c r="B55" s="35" t="s">
        <v>481</v>
      </c>
      <c r="C55" s="36" t="s">
        <v>2</v>
      </c>
      <c r="D55" s="11">
        <f>'13PROCELJE'!D67</f>
        <v>824.22949999999992</v>
      </c>
      <c r="E55" s="44"/>
      <c r="F55" s="9">
        <f>E55*D55</f>
        <v>0</v>
      </c>
    </row>
    <row r="56" spans="1:6" s="10" customFormat="1" ht="11.5">
      <c r="A56" s="38"/>
      <c r="B56" s="35"/>
      <c r="C56" s="36"/>
      <c r="D56" s="11"/>
      <c r="E56" s="44"/>
      <c r="F56" s="9"/>
    </row>
    <row r="57" spans="1:6" ht="126">
      <c r="A57" s="63" t="s">
        <v>305</v>
      </c>
      <c r="B57" s="64" t="s">
        <v>743</v>
      </c>
      <c r="C57" s="65"/>
      <c r="D57" s="66"/>
      <c r="E57" s="67"/>
      <c r="F57" s="68"/>
    </row>
    <row r="58" spans="1:6" ht="217.5">
      <c r="A58" s="62"/>
      <c r="B58" s="54" t="s">
        <v>259</v>
      </c>
      <c r="C58" s="45"/>
      <c r="D58" s="46"/>
      <c r="E58" s="47"/>
      <c r="F58" s="47">
        <f>D58*E58</f>
        <v>0</v>
      </c>
    </row>
    <row r="59" spans="1:6" ht="16.5">
      <c r="A59" s="63"/>
      <c r="B59" s="64"/>
      <c r="C59" s="45" t="s">
        <v>263</v>
      </c>
      <c r="D59" s="11">
        <v>1224.9704999999999</v>
      </c>
      <c r="E59" s="67"/>
      <c r="F59" s="76">
        <f>D59*E59</f>
        <v>0</v>
      </c>
    </row>
    <row r="60" spans="1:6">
      <c r="A60" s="63"/>
      <c r="B60" s="64"/>
      <c r="C60" s="65"/>
      <c r="D60" s="66">
        <v>0</v>
      </c>
      <c r="E60" s="67"/>
      <c r="F60" s="68"/>
    </row>
    <row r="61" spans="1:6" ht="15" thickBot="1">
      <c r="A61" s="62"/>
      <c r="B61" s="42"/>
      <c r="C61" s="45"/>
      <c r="D61" s="46"/>
      <c r="E61" s="47">
        <v>0</v>
      </c>
      <c r="F61" s="47"/>
    </row>
    <row r="62" spans="1:6" ht="23.5" thickBot="1">
      <c r="A62" s="62"/>
      <c r="B62" s="77" t="s">
        <v>448</v>
      </c>
      <c r="C62" s="78"/>
      <c r="D62" s="79"/>
      <c r="E62" s="79">
        <v>0</v>
      </c>
      <c r="F62" s="80">
        <f>SUM(F8:F60)</f>
        <v>0</v>
      </c>
    </row>
  </sheetData>
  <conditionalFormatting sqref="F34:F51">
    <cfRule type="cellIs" dxfId="55" priority="6" operator="equal">
      <formula>0</formula>
    </cfRule>
  </conditionalFormatting>
  <conditionalFormatting sqref="F59">
    <cfRule type="cellIs" dxfId="54" priority="5" operator="equal">
      <formula>0</formula>
    </cfRule>
  </conditionalFormatting>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6A2E-A96F-493E-A028-44DA1865EBA3}">
  <sheetPr codeName="List5"/>
  <dimension ref="A1:M34"/>
  <sheetViews>
    <sheetView showZeros="0" view="pageLayout" topLeftCell="A29" zoomScale="115" zoomScaleNormal="85" zoomScaleSheetLayoutView="85" zoomScalePageLayoutView="115" workbookViewId="0">
      <selection activeCell="F50" sqref="F50"/>
    </sheetView>
  </sheetViews>
  <sheetFormatPr defaultColWidth="9.1796875" defaultRowHeight="14.5"/>
  <cols>
    <col min="1" max="1" width="7" style="2" customWidth="1"/>
    <col min="2" max="2" width="36" style="4" customWidth="1"/>
    <col min="3" max="3" width="7.1796875" style="13" customWidth="1"/>
    <col min="4" max="4" width="9.26953125" style="5" customWidth="1"/>
    <col min="5" max="5" width="11.26953125" style="34" customWidth="1"/>
    <col min="6" max="6" width="13.54296875" style="3" customWidth="1"/>
    <col min="7" max="7" width="2.1796875" style="1" customWidth="1"/>
    <col min="8" max="16384" width="9.1796875" style="1"/>
  </cols>
  <sheetData>
    <row r="1" spans="1:10" customFormat="1" ht="20">
      <c r="A1" s="6" t="s">
        <v>140</v>
      </c>
      <c r="B1" s="6" t="s">
        <v>141</v>
      </c>
      <c r="C1" s="6" t="s">
        <v>145</v>
      </c>
      <c r="D1" s="19" t="s">
        <v>142</v>
      </c>
      <c r="E1" s="43" t="s">
        <v>143</v>
      </c>
      <c r="F1" s="7" t="s">
        <v>144</v>
      </c>
      <c r="G1" s="1"/>
    </row>
    <row r="2" spans="1:10">
      <c r="A2" s="8"/>
      <c r="B2" s="8"/>
      <c r="C2" s="15"/>
      <c r="D2" s="11"/>
      <c r="E2" s="11"/>
      <c r="F2" s="9"/>
      <c r="G2" s="16"/>
    </row>
    <row r="3" spans="1:10" ht="58">
      <c r="A3" s="8"/>
      <c r="B3" s="21" t="s">
        <v>226</v>
      </c>
      <c r="C3" s="15"/>
      <c r="D3" s="11"/>
      <c r="E3" s="11"/>
      <c r="F3" s="9"/>
      <c r="G3" s="3"/>
    </row>
    <row r="4" spans="1:10">
      <c r="A4" s="22"/>
      <c r="B4" s="23"/>
      <c r="C4" s="14"/>
      <c r="D4" s="24"/>
      <c r="E4" s="25">
        <v>0</v>
      </c>
      <c r="F4" s="25"/>
    </row>
    <row r="5" spans="1:10">
      <c r="A5" s="22" t="s">
        <v>193</v>
      </c>
      <c r="B5" s="23" t="s">
        <v>404</v>
      </c>
      <c r="C5" s="14"/>
      <c r="D5" s="24"/>
      <c r="E5" s="25"/>
      <c r="F5" s="25"/>
    </row>
    <row r="6" spans="1:10">
      <c r="A6" s="22"/>
      <c r="B6" s="23"/>
      <c r="C6" s="14"/>
      <c r="D6" s="24"/>
      <c r="E6" s="25"/>
      <c r="F6" s="25"/>
    </row>
    <row r="7" spans="1:10" ht="130.5">
      <c r="A7" s="22" t="s">
        <v>178</v>
      </c>
      <c r="B7" s="52" t="s">
        <v>252</v>
      </c>
      <c r="C7" s="45"/>
      <c r="D7" s="24"/>
      <c r="E7" s="25"/>
      <c r="F7" s="25"/>
      <c r="G7" s="16"/>
    </row>
    <row r="8" spans="1:10">
      <c r="A8" s="22" t="s">
        <v>0</v>
      </c>
      <c r="B8" s="23" t="s">
        <v>253</v>
      </c>
      <c r="C8" s="14" t="s">
        <v>5</v>
      </c>
      <c r="D8" s="24">
        <v>30</v>
      </c>
      <c r="E8" s="25"/>
      <c r="F8" s="25">
        <f>D8*E8</f>
        <v>0</v>
      </c>
      <c r="H8" s="123"/>
      <c r="J8" s="117"/>
    </row>
    <row r="9" spans="1:10">
      <c r="A9" s="22" t="s">
        <v>1</v>
      </c>
      <c r="B9" s="23" t="s">
        <v>254</v>
      </c>
      <c r="C9" s="14" t="s">
        <v>5</v>
      </c>
      <c r="D9" s="24">
        <v>10</v>
      </c>
      <c r="E9" s="25"/>
      <c r="F9" s="25">
        <f>D9*E9</f>
        <v>0</v>
      </c>
      <c r="H9" s="123"/>
      <c r="J9" s="117"/>
    </row>
    <row r="10" spans="1:10">
      <c r="A10" s="22" t="s">
        <v>3</v>
      </c>
      <c r="B10" s="23" t="s">
        <v>255</v>
      </c>
      <c r="C10" s="14" t="s">
        <v>5</v>
      </c>
      <c r="D10" s="24">
        <v>10</v>
      </c>
      <c r="E10" s="25"/>
      <c r="F10" s="25">
        <f>D10*E10</f>
        <v>0</v>
      </c>
      <c r="H10" s="123"/>
      <c r="J10" s="117"/>
    </row>
    <row r="11" spans="1:10">
      <c r="A11" s="22" t="s">
        <v>4</v>
      </c>
      <c r="B11" s="23" t="s">
        <v>256</v>
      </c>
      <c r="C11" s="14" t="s">
        <v>183</v>
      </c>
      <c r="D11" s="24">
        <v>1</v>
      </c>
      <c r="E11" s="25"/>
      <c r="F11" s="25">
        <f>D11*E11</f>
        <v>0</v>
      </c>
      <c r="H11" s="123"/>
      <c r="J11" s="117"/>
    </row>
    <row r="12" spans="1:10">
      <c r="A12" s="22"/>
      <c r="B12" s="23"/>
      <c r="C12" s="14"/>
      <c r="D12" s="24"/>
      <c r="E12" s="25"/>
      <c r="F12" s="25"/>
      <c r="J12" s="117"/>
    </row>
    <row r="13" spans="1:10">
      <c r="A13" s="22"/>
      <c r="B13" s="23"/>
      <c r="C13" s="14"/>
      <c r="D13" s="24"/>
      <c r="E13" s="25"/>
      <c r="F13" s="25"/>
      <c r="J13" s="117"/>
    </row>
    <row r="14" spans="1:10" ht="174">
      <c r="A14" s="22" t="s">
        <v>195</v>
      </c>
      <c r="B14" s="23" t="s">
        <v>251</v>
      </c>
      <c r="C14" s="14"/>
      <c r="D14" s="24"/>
      <c r="E14" s="25"/>
      <c r="F14" s="25"/>
      <c r="H14" s="123"/>
      <c r="J14" s="117"/>
    </row>
    <row r="15" spans="1:10" ht="23">
      <c r="A15" s="22" t="s">
        <v>0</v>
      </c>
      <c r="B15" s="51" t="s">
        <v>779</v>
      </c>
      <c r="C15" s="14" t="s">
        <v>5</v>
      </c>
      <c r="D15" s="24">
        <v>4</v>
      </c>
      <c r="E15" s="25"/>
      <c r="F15" s="25">
        <f>D15*E15</f>
        <v>0</v>
      </c>
      <c r="H15" s="123"/>
      <c r="J15" s="117"/>
    </row>
    <row r="16" spans="1:10">
      <c r="A16" s="22" t="s">
        <v>1</v>
      </c>
      <c r="B16" s="51" t="s">
        <v>780</v>
      </c>
      <c r="C16" s="14" t="s">
        <v>5</v>
      </c>
      <c r="D16" s="24">
        <v>4</v>
      </c>
      <c r="E16" s="25"/>
      <c r="F16" s="25">
        <f>D16*E16</f>
        <v>0</v>
      </c>
      <c r="H16" s="123"/>
      <c r="J16" s="117"/>
    </row>
    <row r="17" spans="1:13" ht="23">
      <c r="A17" s="22" t="s">
        <v>3</v>
      </c>
      <c r="B17" s="51" t="s">
        <v>781</v>
      </c>
      <c r="C17" s="14" t="s">
        <v>5</v>
      </c>
      <c r="D17" s="24">
        <v>2</v>
      </c>
      <c r="E17" s="25"/>
      <c r="F17" s="25">
        <f>D17*E17</f>
        <v>0</v>
      </c>
      <c r="H17" s="123"/>
      <c r="J17" s="117"/>
    </row>
    <row r="18" spans="1:13">
      <c r="A18" s="22" t="s">
        <v>4</v>
      </c>
      <c r="B18" s="51" t="s">
        <v>782</v>
      </c>
      <c r="C18" s="14" t="s">
        <v>5</v>
      </c>
      <c r="D18" s="24">
        <v>4</v>
      </c>
      <c r="E18" s="25"/>
      <c r="F18" s="25">
        <f>D18*E18</f>
        <v>0</v>
      </c>
      <c r="H18" s="123"/>
      <c r="J18" s="117"/>
    </row>
    <row r="19" spans="1:13">
      <c r="A19" s="26"/>
      <c r="B19" s="51"/>
      <c r="C19" s="14"/>
      <c r="D19" s="24"/>
      <c r="E19" s="25"/>
      <c r="F19" s="25"/>
      <c r="J19" s="117"/>
    </row>
    <row r="20" spans="1:13" ht="133.5" customHeight="1">
      <c r="A20" s="50" t="s">
        <v>430</v>
      </c>
      <c r="B20" s="8" t="s">
        <v>778</v>
      </c>
      <c r="C20" s="36"/>
      <c r="D20" s="49"/>
      <c r="E20" s="9"/>
      <c r="F20" s="9"/>
      <c r="G20" s="3"/>
      <c r="H20" s="9"/>
      <c r="I20" s="39"/>
      <c r="J20" s="117"/>
      <c r="K20" s="39"/>
      <c r="L20" s="39"/>
      <c r="M20" s="41"/>
    </row>
    <row r="21" spans="1:13">
      <c r="A21" s="26"/>
      <c r="B21" s="51"/>
      <c r="C21" s="14" t="s">
        <v>2</v>
      </c>
      <c r="D21" s="24">
        <f>4.6*15*1.3*1.1</f>
        <v>98.670000000000016</v>
      </c>
      <c r="E21" s="25"/>
      <c r="F21" s="25">
        <f>D21*E21</f>
        <v>0</v>
      </c>
      <c r="H21" s="123"/>
      <c r="J21" s="117"/>
    </row>
    <row r="22" spans="1:13">
      <c r="A22" s="26"/>
      <c r="B22" s="51"/>
      <c r="C22" s="14"/>
      <c r="D22" s="24"/>
      <c r="E22" s="25"/>
      <c r="F22" s="25"/>
      <c r="J22" s="117"/>
    </row>
    <row r="23" spans="1:13" ht="174">
      <c r="A23" s="22" t="s">
        <v>429</v>
      </c>
      <c r="B23" s="52" t="s">
        <v>257</v>
      </c>
      <c r="E23" s="3"/>
      <c r="J23" s="117"/>
    </row>
    <row r="24" spans="1:13" ht="29">
      <c r="A24" s="22" t="s">
        <v>0</v>
      </c>
      <c r="B24" s="52" t="s">
        <v>783</v>
      </c>
      <c r="C24" s="13" t="s">
        <v>5</v>
      </c>
      <c r="D24" s="5">
        <v>3</v>
      </c>
      <c r="E24" s="3"/>
      <c r="F24" s="25">
        <f>D24*E24</f>
        <v>0</v>
      </c>
      <c r="H24" s="123"/>
      <c r="J24" s="117"/>
    </row>
    <row r="25" spans="1:13">
      <c r="A25" s="22"/>
      <c r="B25" s="52"/>
      <c r="E25" s="3"/>
      <c r="J25" s="117"/>
    </row>
    <row r="26" spans="1:13" ht="58">
      <c r="A26" s="23" t="s">
        <v>196</v>
      </c>
      <c r="B26" s="52" t="s">
        <v>260</v>
      </c>
      <c r="E26" s="3"/>
      <c r="J26" s="117"/>
    </row>
    <row r="27" spans="1:13">
      <c r="A27" s="22"/>
      <c r="B27" s="52"/>
      <c r="C27" s="13" t="s">
        <v>8</v>
      </c>
      <c r="D27" s="5">
        <v>30</v>
      </c>
      <c r="E27" s="3"/>
      <c r="F27" s="25">
        <f>D27*E27</f>
        <v>0</v>
      </c>
      <c r="H27" s="123"/>
      <c r="J27" s="117"/>
    </row>
    <row r="28" spans="1:13">
      <c r="A28" s="26"/>
      <c r="B28" s="23"/>
      <c r="C28" s="14"/>
      <c r="D28" s="24"/>
      <c r="E28" s="25"/>
      <c r="F28" s="25"/>
      <c r="J28" s="117"/>
    </row>
    <row r="29" spans="1:13" ht="87">
      <c r="A29" s="23" t="s">
        <v>845</v>
      </c>
      <c r="B29" s="52" t="s">
        <v>436</v>
      </c>
      <c r="C29" s="36"/>
      <c r="D29" s="49"/>
      <c r="E29" s="9"/>
      <c r="F29" s="9"/>
      <c r="G29" s="3"/>
      <c r="H29" s="9"/>
      <c r="J29" s="117"/>
    </row>
    <row r="30" spans="1:13">
      <c r="A30" s="26"/>
      <c r="B30" s="23"/>
      <c r="C30" s="14" t="s">
        <v>183</v>
      </c>
      <c r="D30" s="24">
        <v>1</v>
      </c>
      <c r="E30" s="25"/>
      <c r="F30" s="25">
        <f>D30*E30</f>
        <v>0</v>
      </c>
      <c r="H30" s="123"/>
      <c r="J30" s="117"/>
    </row>
    <row r="31" spans="1:13" ht="15" thickBot="1">
      <c r="A31" s="22"/>
      <c r="B31" s="23"/>
      <c r="C31" s="14"/>
      <c r="D31" s="24"/>
      <c r="E31" s="25">
        <v>0</v>
      </c>
      <c r="F31" s="25"/>
    </row>
    <row r="32" spans="1:13" ht="23.5" thickBot="1">
      <c r="A32" s="22"/>
      <c r="B32" s="28" t="s">
        <v>447</v>
      </c>
      <c r="C32" s="29"/>
      <c r="D32" s="30"/>
      <c r="E32" s="30">
        <v>0</v>
      </c>
      <c r="F32" s="31">
        <f>SUM(F8:F30)</f>
        <v>0</v>
      </c>
    </row>
    <row r="33" spans="1:6" ht="18" customHeight="1">
      <c r="A33" s="22"/>
      <c r="B33" s="23"/>
      <c r="C33" s="14"/>
      <c r="D33" s="24"/>
      <c r="E33" s="25">
        <v>0</v>
      </c>
      <c r="F33" s="25"/>
    </row>
    <row r="34" spans="1:6">
      <c r="A34" s="22"/>
      <c r="B34" s="23"/>
      <c r="C34" s="14"/>
      <c r="D34" s="24"/>
      <c r="E34" s="25">
        <v>0</v>
      </c>
      <c r="F34" s="25"/>
    </row>
  </sheetData>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A98-9F04-4222-B9F6-6406572508D5}">
  <dimension ref="A1:N27"/>
  <sheetViews>
    <sheetView showZeros="0" view="pageLayout" topLeftCell="A17" zoomScale="115" zoomScaleNormal="85" zoomScaleSheetLayoutView="85" zoomScalePageLayoutView="115" workbookViewId="0">
      <selection activeCell="F23" sqref="F23"/>
    </sheetView>
  </sheetViews>
  <sheetFormatPr defaultColWidth="9.1796875" defaultRowHeight="14.5"/>
  <cols>
    <col min="1" max="1" width="7" style="2" customWidth="1"/>
    <col min="2" max="2" width="36" style="4" customWidth="1"/>
    <col min="3" max="3" width="7.1796875" style="13" customWidth="1"/>
    <col min="4" max="4" width="9.26953125" style="5" customWidth="1"/>
    <col min="5" max="5" width="11.26953125" style="34" customWidth="1"/>
    <col min="6" max="6" width="14.7265625" style="3" customWidth="1"/>
    <col min="7" max="7" width="1.81640625" style="1" customWidth="1"/>
    <col min="8" max="16384" width="9.1796875" style="1"/>
  </cols>
  <sheetData>
    <row r="1" spans="1:14" customFormat="1" ht="20">
      <c r="A1" s="6" t="s">
        <v>140</v>
      </c>
      <c r="B1" s="6" t="s">
        <v>141</v>
      </c>
      <c r="C1" s="6" t="s">
        <v>145</v>
      </c>
      <c r="D1" s="19" t="s">
        <v>142</v>
      </c>
      <c r="E1" s="43" t="s">
        <v>143</v>
      </c>
      <c r="F1" s="7" t="s">
        <v>144</v>
      </c>
      <c r="G1" s="1"/>
    </row>
    <row r="2" spans="1:14" ht="58">
      <c r="A2" s="8"/>
      <c r="B2" s="21" t="s">
        <v>226</v>
      </c>
      <c r="C2" s="15"/>
      <c r="D2" s="11"/>
      <c r="E2" s="11"/>
      <c r="F2" s="11"/>
    </row>
    <row r="3" spans="1:14">
      <c r="A3" s="22"/>
      <c r="B3" s="23"/>
      <c r="C3" s="14"/>
      <c r="D3" s="25"/>
      <c r="E3" s="25">
        <v>0</v>
      </c>
      <c r="F3" s="25"/>
    </row>
    <row r="4" spans="1:14" ht="29">
      <c r="A4" s="26" t="s">
        <v>200</v>
      </c>
      <c r="B4" s="27" t="s">
        <v>473</v>
      </c>
      <c r="C4" s="14"/>
      <c r="D4" s="25"/>
      <c r="E4" s="25"/>
      <c r="F4" s="25"/>
    </row>
    <row r="5" spans="1:14" ht="43.5">
      <c r="A5" s="22"/>
      <c r="B5" s="27" t="s">
        <v>232</v>
      </c>
      <c r="C5" s="14"/>
      <c r="D5" s="25"/>
      <c r="E5" s="25"/>
      <c r="F5" s="25"/>
    </row>
    <row r="6" spans="1:14">
      <c r="A6" s="22"/>
      <c r="B6" s="23" t="s">
        <v>245</v>
      </c>
      <c r="C6" s="14"/>
      <c r="D6" s="25"/>
      <c r="E6" s="25"/>
      <c r="F6" s="25">
        <f t="shared" ref="F6:F21" si="0">D6*E6</f>
        <v>0</v>
      </c>
    </row>
    <row r="7" spans="1:14" ht="243.75" customHeight="1">
      <c r="A7" s="22" t="s">
        <v>431</v>
      </c>
      <c r="B7" s="42" t="s">
        <v>786</v>
      </c>
      <c r="C7" s="14"/>
      <c r="D7" s="25"/>
      <c r="E7" s="25"/>
      <c r="F7" s="25">
        <f t="shared" si="0"/>
        <v>0</v>
      </c>
    </row>
    <row r="8" spans="1:14" ht="18.75" customHeight="1">
      <c r="A8" s="22" t="s">
        <v>0</v>
      </c>
      <c r="B8" s="23" t="s">
        <v>266</v>
      </c>
      <c r="C8" s="14" t="s">
        <v>2</v>
      </c>
      <c r="D8" s="25">
        <f>65*3*1.15</f>
        <v>224.24999999999997</v>
      </c>
      <c r="E8" s="25"/>
      <c r="F8" s="25">
        <f t="shared" si="0"/>
        <v>0</v>
      </c>
    </row>
    <row r="9" spans="1:14" ht="29">
      <c r="A9" s="22" t="s">
        <v>1</v>
      </c>
      <c r="B9" s="42" t="s">
        <v>267</v>
      </c>
      <c r="C9" s="14" t="s">
        <v>2</v>
      </c>
      <c r="D9" s="46">
        <f>D8</f>
        <v>224.24999999999997</v>
      </c>
      <c r="E9" s="25"/>
      <c r="F9" s="25">
        <f t="shared" si="0"/>
        <v>0</v>
      </c>
      <c r="H9" s="123"/>
      <c r="N9" s="46"/>
    </row>
    <row r="10" spans="1:14" ht="43.5">
      <c r="A10" s="22" t="s">
        <v>3</v>
      </c>
      <c r="B10" s="42" t="s">
        <v>784</v>
      </c>
      <c r="C10" s="14" t="s">
        <v>6</v>
      </c>
      <c r="D10" s="46">
        <f>65*0.85*1.15</f>
        <v>63.537499999999994</v>
      </c>
      <c r="E10" s="25"/>
      <c r="F10" s="25">
        <f t="shared" si="0"/>
        <v>0</v>
      </c>
      <c r="H10" s="123"/>
      <c r="N10" s="46"/>
    </row>
    <row r="11" spans="1:14">
      <c r="A11" s="22"/>
      <c r="B11" s="23"/>
      <c r="C11" s="14"/>
      <c r="D11" s="25"/>
      <c r="E11" s="25"/>
      <c r="F11" s="25">
        <f t="shared" si="0"/>
        <v>0</v>
      </c>
      <c r="N11" s="25"/>
    </row>
    <row r="12" spans="1:14" ht="170.25" customHeight="1">
      <c r="A12" s="22" t="s">
        <v>307</v>
      </c>
      <c r="B12" s="42" t="s">
        <v>265</v>
      </c>
      <c r="C12" s="14"/>
      <c r="D12" s="25"/>
      <c r="E12" s="25"/>
      <c r="F12" s="25">
        <f t="shared" si="0"/>
        <v>0</v>
      </c>
      <c r="N12" s="25"/>
    </row>
    <row r="13" spans="1:14">
      <c r="A13" s="22"/>
      <c r="B13" s="23"/>
      <c r="C13" s="14" t="s">
        <v>2</v>
      </c>
      <c r="D13" s="25">
        <f>((4.6*4+2.5*3+12+6.6+6+3.5+2)*0.3+(1.2+1.4+2.7+7+1.5+4.8)*0.9+6.2*2*0.626*0.9+65*0.9)*1.2</f>
        <v>118.83139199999999</v>
      </c>
      <c r="E13" s="25"/>
      <c r="F13" s="25">
        <f t="shared" si="0"/>
        <v>0</v>
      </c>
      <c r="H13" s="123"/>
      <c r="N13" s="25"/>
    </row>
    <row r="14" spans="1:14">
      <c r="A14" s="22"/>
      <c r="B14" s="23"/>
      <c r="C14" s="14"/>
      <c r="D14" s="25"/>
      <c r="E14" s="25"/>
      <c r="F14" s="25">
        <f t="shared" si="0"/>
        <v>0</v>
      </c>
    </row>
    <row r="15" spans="1:14" ht="145">
      <c r="A15" s="22" t="s">
        <v>308</v>
      </c>
      <c r="B15" s="23" t="s">
        <v>268</v>
      </c>
      <c r="C15" s="14"/>
      <c r="D15" s="25"/>
      <c r="E15" s="25"/>
      <c r="F15" s="25">
        <f t="shared" si="0"/>
        <v>0</v>
      </c>
    </row>
    <row r="16" spans="1:14">
      <c r="A16" s="22"/>
      <c r="B16" s="23"/>
      <c r="C16" s="14" t="s">
        <v>6</v>
      </c>
      <c r="D16" s="46">
        <v>300</v>
      </c>
      <c r="E16" s="25"/>
      <c r="F16" s="25">
        <f t="shared" si="0"/>
        <v>0</v>
      </c>
      <c r="H16" s="123"/>
      <c r="L16" s="46"/>
    </row>
    <row r="17" spans="1:8">
      <c r="A17" s="22"/>
      <c r="B17" s="23"/>
      <c r="C17" s="14"/>
      <c r="D17" s="25"/>
      <c r="E17" s="25"/>
      <c r="F17" s="25">
        <f t="shared" si="0"/>
        <v>0</v>
      </c>
    </row>
    <row r="18" spans="1:8" ht="58">
      <c r="A18" s="22" t="s">
        <v>309</v>
      </c>
      <c r="B18" s="23" t="s">
        <v>264</v>
      </c>
      <c r="C18" s="14"/>
      <c r="D18" s="25"/>
      <c r="E18" s="25"/>
      <c r="F18" s="25">
        <f t="shared" si="0"/>
        <v>0</v>
      </c>
    </row>
    <row r="19" spans="1:8" ht="43.5">
      <c r="A19" s="22" t="s">
        <v>0</v>
      </c>
      <c r="B19" s="23" t="s">
        <v>247</v>
      </c>
      <c r="C19" s="14" t="s">
        <v>2</v>
      </c>
      <c r="D19" s="1">
        <v>310</v>
      </c>
      <c r="E19" s="25"/>
      <c r="F19" s="25">
        <f t="shared" si="0"/>
        <v>0</v>
      </c>
      <c r="H19" s="123"/>
    </row>
    <row r="20" spans="1:8" ht="29">
      <c r="A20" s="22" t="s">
        <v>1</v>
      </c>
      <c r="B20" s="23" t="s">
        <v>258</v>
      </c>
      <c r="C20" s="14" t="s">
        <v>2</v>
      </c>
      <c r="D20" s="1">
        <v>310</v>
      </c>
      <c r="E20" s="25"/>
      <c r="F20" s="25">
        <f t="shared" si="0"/>
        <v>0</v>
      </c>
      <c r="H20" s="123"/>
    </row>
    <row r="21" spans="1:8">
      <c r="A21" s="22"/>
      <c r="B21" s="23"/>
      <c r="C21" s="14"/>
      <c r="D21" s="25"/>
      <c r="E21" s="25"/>
      <c r="F21" s="25">
        <f t="shared" si="0"/>
        <v>0</v>
      </c>
    </row>
    <row r="22" spans="1:8" ht="130.5">
      <c r="A22" s="22" t="s">
        <v>310</v>
      </c>
      <c r="B22" s="23" t="s">
        <v>785</v>
      </c>
      <c r="C22" s="14"/>
      <c r="D22" s="25"/>
      <c r="E22" s="25"/>
      <c r="F22" s="25"/>
    </row>
    <row r="23" spans="1:8">
      <c r="A23" s="22"/>
      <c r="B23" s="27"/>
      <c r="C23" s="14" t="s">
        <v>2</v>
      </c>
      <c r="D23" s="25">
        <f>26*3*1.15</f>
        <v>89.699999999999989</v>
      </c>
      <c r="E23" s="25"/>
      <c r="F23" s="25">
        <f>D23*E23</f>
        <v>0</v>
      </c>
    </row>
    <row r="24" spans="1:8" ht="15" thickBot="1">
      <c r="A24" s="22"/>
      <c r="B24" s="23"/>
      <c r="C24" s="14"/>
      <c r="D24" s="25"/>
      <c r="E24" s="25">
        <v>0</v>
      </c>
      <c r="F24" s="25"/>
    </row>
    <row r="25" spans="1:8" ht="15" thickBot="1">
      <c r="A25" s="22"/>
      <c r="B25" s="28" t="s">
        <v>472</v>
      </c>
      <c r="C25" s="29"/>
      <c r="D25" s="30"/>
      <c r="E25" s="30">
        <v>0</v>
      </c>
      <c r="F25" s="30">
        <f>SUM(F8:F23)</f>
        <v>0</v>
      </c>
    </row>
    <row r="26" spans="1:8">
      <c r="A26" s="22"/>
      <c r="B26" s="23"/>
      <c r="C26" s="14"/>
      <c r="D26" s="25"/>
      <c r="E26" s="25">
        <v>0</v>
      </c>
      <c r="F26" s="25"/>
    </row>
    <row r="27" spans="1:8">
      <c r="A27" s="22"/>
      <c r="B27" s="53"/>
      <c r="C27" s="14"/>
      <c r="D27" s="24"/>
      <c r="E27" s="25"/>
      <c r="F27" s="25"/>
    </row>
  </sheetData>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5B9DA-D8AB-4621-9CFB-80135B1A72A6}">
  <dimension ref="A1:I104"/>
  <sheetViews>
    <sheetView showZeros="0" view="pageBreakPreview" topLeftCell="A88" zoomScale="120" zoomScaleNormal="85" zoomScaleSheetLayoutView="120" zoomScalePageLayoutView="115" workbookViewId="0">
      <selection activeCell="H102" sqref="H102"/>
    </sheetView>
  </sheetViews>
  <sheetFormatPr defaultColWidth="9.1796875" defaultRowHeight="14.5"/>
  <cols>
    <col min="1" max="1" width="7" style="2" customWidth="1"/>
    <col min="2" max="2" width="36" style="4" customWidth="1"/>
    <col min="3" max="3" width="7.1796875" style="13" customWidth="1"/>
    <col min="4" max="4" width="9.26953125" style="5" customWidth="1"/>
    <col min="5" max="5" width="11.26953125" style="34" customWidth="1"/>
    <col min="6" max="6" width="14.7265625" style="3" customWidth="1"/>
    <col min="7" max="7" width="1.81640625" style="1" customWidth="1"/>
    <col min="8" max="16384" width="9.1796875" style="1"/>
  </cols>
  <sheetData>
    <row r="1" spans="1:7" customFormat="1" ht="20">
      <c r="A1" s="6" t="s">
        <v>140</v>
      </c>
      <c r="B1" s="6" t="s">
        <v>141</v>
      </c>
      <c r="C1" s="6" t="s">
        <v>145</v>
      </c>
      <c r="D1" s="19" t="s">
        <v>142</v>
      </c>
      <c r="E1" s="43" t="s">
        <v>143</v>
      </c>
      <c r="F1" s="7" t="s">
        <v>144</v>
      </c>
      <c r="G1" s="1"/>
    </row>
    <row r="2" spans="1:7">
      <c r="A2" s="51"/>
      <c r="B2" s="51"/>
      <c r="C2" s="72"/>
      <c r="D2" s="73"/>
      <c r="E2" s="73"/>
      <c r="F2" s="74"/>
      <c r="G2" s="16"/>
    </row>
    <row r="3" spans="1:7" ht="58">
      <c r="A3" s="51"/>
      <c r="B3" s="70" t="s">
        <v>226</v>
      </c>
      <c r="C3" s="72"/>
      <c r="D3" s="73"/>
      <c r="E3" s="73"/>
      <c r="F3" s="74"/>
    </row>
    <row r="4" spans="1:7">
      <c r="A4" s="62"/>
      <c r="B4" s="42"/>
      <c r="C4" s="45"/>
      <c r="D4" s="46"/>
      <c r="E4" s="47">
        <v>0</v>
      </c>
      <c r="F4" s="47"/>
    </row>
    <row r="5" spans="1:7">
      <c r="A5" s="75" t="s">
        <v>204</v>
      </c>
      <c r="B5" s="71" t="s">
        <v>194</v>
      </c>
      <c r="C5" s="45"/>
      <c r="D5" s="46"/>
      <c r="E5" s="47"/>
      <c r="F5" s="47"/>
    </row>
    <row r="6" spans="1:7">
      <c r="A6" s="75"/>
      <c r="B6" s="71"/>
      <c r="C6" s="45"/>
      <c r="D6" s="46"/>
      <c r="E6" s="47"/>
      <c r="F6" s="47"/>
    </row>
    <row r="7" spans="1:7" s="139" customFormat="1" ht="12.5">
      <c r="A7" s="137" t="s">
        <v>179</v>
      </c>
      <c r="B7" s="155" t="s">
        <v>467</v>
      </c>
      <c r="C7" s="126"/>
      <c r="D7" s="138"/>
      <c r="E7" s="138"/>
      <c r="F7" s="138"/>
      <c r="G7" s="158"/>
    </row>
    <row r="8" spans="1:7" s="128" customFormat="1" ht="175">
      <c r="A8" s="137"/>
      <c r="B8" s="141" t="s">
        <v>788</v>
      </c>
      <c r="C8" s="140"/>
      <c r="D8" s="142"/>
      <c r="E8" s="136"/>
      <c r="F8" s="127"/>
      <c r="G8" s="157"/>
    </row>
    <row r="9" spans="1:7" s="128" customFormat="1" ht="25">
      <c r="A9" s="137" t="s">
        <v>0</v>
      </c>
      <c r="B9" s="141" t="s">
        <v>787</v>
      </c>
      <c r="C9" s="140" t="s">
        <v>2</v>
      </c>
      <c r="D9" s="142">
        <f>851*1.1</f>
        <v>936.1</v>
      </c>
      <c r="E9" s="136"/>
      <c r="F9" s="127">
        <f t="shared" ref="F9:F11" si="0">D9*E9</f>
        <v>0</v>
      </c>
      <c r="G9" s="157"/>
    </row>
    <row r="10" spans="1:7" s="128" customFormat="1" ht="12.5">
      <c r="A10" s="137" t="s">
        <v>1</v>
      </c>
      <c r="B10" s="141" t="s">
        <v>317</v>
      </c>
      <c r="C10" s="140" t="s">
        <v>2</v>
      </c>
      <c r="D10" s="142">
        <f t="shared" ref="D10:D11" si="1">851*1.1</f>
        <v>936.1</v>
      </c>
      <c r="E10" s="136"/>
      <c r="F10" s="127">
        <f t="shared" si="0"/>
        <v>0</v>
      </c>
      <c r="G10" s="157"/>
    </row>
    <row r="11" spans="1:7" s="128" customFormat="1" ht="25">
      <c r="A11" s="137" t="s">
        <v>3</v>
      </c>
      <c r="B11" s="141" t="s">
        <v>789</v>
      </c>
      <c r="C11" s="140" t="s">
        <v>2</v>
      </c>
      <c r="D11" s="142">
        <f t="shared" si="1"/>
        <v>936.1</v>
      </c>
      <c r="E11" s="136"/>
      <c r="F11" s="127">
        <f t="shared" si="0"/>
        <v>0</v>
      </c>
      <c r="G11" s="157"/>
    </row>
    <row r="12" spans="1:7" s="128" customFormat="1" ht="12.5">
      <c r="A12" s="137"/>
      <c r="B12" s="141">
        <v>0</v>
      </c>
      <c r="C12" s="140"/>
      <c r="D12" s="142"/>
      <c r="E12" s="136"/>
      <c r="F12" s="127"/>
      <c r="G12" s="157"/>
    </row>
    <row r="13" spans="1:7" s="128" customFormat="1" ht="200">
      <c r="A13" s="137" t="s">
        <v>180</v>
      </c>
      <c r="B13" s="156" t="s">
        <v>827</v>
      </c>
      <c r="C13" s="140"/>
      <c r="D13" s="142"/>
      <c r="E13" s="136"/>
      <c r="F13" s="127"/>
      <c r="G13" s="157"/>
    </row>
    <row r="14" spans="1:7" s="128" customFormat="1" ht="37.5">
      <c r="A14" s="137" t="s">
        <v>0</v>
      </c>
      <c r="B14" s="156" t="s">
        <v>828</v>
      </c>
      <c r="C14" s="140" t="s">
        <v>2</v>
      </c>
      <c r="D14" s="142">
        <f>170*1.1</f>
        <v>187.00000000000003</v>
      </c>
      <c r="E14" s="136"/>
      <c r="F14" s="127">
        <f t="shared" ref="F14:F20" si="2">D14*E14</f>
        <v>0</v>
      </c>
      <c r="G14" s="157"/>
    </row>
    <row r="15" spans="1:7" s="128" customFormat="1" ht="37.5">
      <c r="A15" s="137" t="s">
        <v>0</v>
      </c>
      <c r="B15" s="156" t="s">
        <v>829</v>
      </c>
      <c r="C15" s="140" t="s">
        <v>2</v>
      </c>
      <c r="D15" s="142">
        <f>221*1.1</f>
        <v>243.10000000000002</v>
      </c>
      <c r="E15" s="136"/>
      <c r="F15" s="127">
        <f t="shared" si="2"/>
        <v>0</v>
      </c>
      <c r="G15" s="157"/>
    </row>
    <row r="16" spans="1:7" s="128" customFormat="1" ht="12.5">
      <c r="A16" s="137"/>
      <c r="B16" s="156"/>
      <c r="C16" s="140"/>
      <c r="D16" s="142"/>
      <c r="E16" s="136"/>
      <c r="F16" s="127"/>
      <c r="G16" s="157"/>
    </row>
    <row r="17" spans="1:7" s="128" customFormat="1" ht="12.5">
      <c r="A17" s="137" t="s">
        <v>826</v>
      </c>
      <c r="B17" s="156" t="s">
        <v>832</v>
      </c>
      <c r="C17" s="140"/>
      <c r="D17" s="142"/>
      <c r="E17" s="136"/>
      <c r="F17" s="127"/>
      <c r="G17" s="157"/>
    </row>
    <row r="18" spans="1:7" ht="100">
      <c r="A18" s="137"/>
      <c r="B18" s="156" t="s">
        <v>831</v>
      </c>
      <c r="C18" s="65"/>
      <c r="D18" s="142">
        <v>0</v>
      </c>
      <c r="E18" s="140"/>
      <c r="F18" s="47">
        <f t="shared" si="2"/>
        <v>0</v>
      </c>
    </row>
    <row r="19" spans="1:7">
      <c r="A19" s="137" t="s">
        <v>0</v>
      </c>
      <c r="B19" s="156" t="s">
        <v>327</v>
      </c>
      <c r="C19" s="140" t="s">
        <v>2</v>
      </c>
      <c r="D19" s="142">
        <f>52.4*1.1</f>
        <v>57.64</v>
      </c>
      <c r="E19" s="67"/>
      <c r="F19" s="47">
        <f t="shared" si="2"/>
        <v>0</v>
      </c>
    </row>
    <row r="20" spans="1:7">
      <c r="A20" s="137" t="s">
        <v>1</v>
      </c>
      <c r="B20" s="156" t="s">
        <v>830</v>
      </c>
      <c r="C20" s="140" t="s">
        <v>2</v>
      </c>
      <c r="D20" s="142">
        <f>7.4*1.1</f>
        <v>8.14</v>
      </c>
      <c r="E20" s="67"/>
      <c r="F20" s="47">
        <f t="shared" si="2"/>
        <v>0</v>
      </c>
    </row>
    <row r="21" spans="1:7" s="128" customFormat="1" ht="12.5">
      <c r="A21" s="137"/>
      <c r="B21" s="141"/>
      <c r="C21" s="140"/>
      <c r="D21" s="142"/>
      <c r="E21" s="136"/>
      <c r="F21" s="127"/>
      <c r="G21" s="157"/>
    </row>
    <row r="22" spans="1:7" ht="250">
      <c r="A22" s="137" t="s">
        <v>206</v>
      </c>
      <c r="B22" s="156" t="s">
        <v>837</v>
      </c>
      <c r="C22" s="140"/>
      <c r="D22" s="142"/>
      <c r="E22" s="67"/>
      <c r="F22" s="47"/>
    </row>
    <row r="23" spans="1:7" ht="25">
      <c r="A23" s="137" t="s">
        <v>0</v>
      </c>
      <c r="B23" s="156" t="s">
        <v>833</v>
      </c>
      <c r="C23" s="140" t="s">
        <v>2</v>
      </c>
      <c r="D23" s="142">
        <f>462*1.15</f>
        <v>531.29999999999995</v>
      </c>
      <c r="E23" s="67"/>
      <c r="F23" s="47">
        <f t="shared" ref="F23:F27" si="3">D23*E23</f>
        <v>0</v>
      </c>
    </row>
    <row r="24" spans="1:7" ht="37.5">
      <c r="A24" s="137" t="s">
        <v>1</v>
      </c>
      <c r="B24" s="156" t="s">
        <v>834</v>
      </c>
      <c r="C24" s="140" t="s">
        <v>2</v>
      </c>
      <c r="D24" s="142">
        <f>231*1.15</f>
        <v>265.64999999999998</v>
      </c>
      <c r="E24" s="67"/>
      <c r="F24" s="47">
        <f t="shared" si="3"/>
        <v>0</v>
      </c>
    </row>
    <row r="25" spans="1:7" ht="25">
      <c r="A25" s="137" t="s">
        <v>3</v>
      </c>
      <c r="B25" s="156" t="s">
        <v>835</v>
      </c>
      <c r="C25" s="140" t="s">
        <v>2</v>
      </c>
      <c r="D25" s="142">
        <f>61*1.15</f>
        <v>70.149999999999991</v>
      </c>
      <c r="E25" s="67"/>
      <c r="F25" s="47">
        <f t="shared" si="3"/>
        <v>0</v>
      </c>
    </row>
    <row r="26" spans="1:7" ht="37.5">
      <c r="A26" s="137" t="s">
        <v>4</v>
      </c>
      <c r="B26" s="156" t="s">
        <v>836</v>
      </c>
      <c r="C26" s="140" t="s">
        <v>2</v>
      </c>
      <c r="D26" s="142">
        <f>31*1.15</f>
        <v>35.65</v>
      </c>
      <c r="E26" s="67"/>
      <c r="F26" s="47">
        <f t="shared" si="3"/>
        <v>0</v>
      </c>
    </row>
    <row r="27" spans="1:7" ht="50">
      <c r="A27" s="137" t="s">
        <v>184</v>
      </c>
      <c r="B27" s="156" t="s">
        <v>838</v>
      </c>
      <c r="C27" s="140" t="s">
        <v>2</v>
      </c>
      <c r="D27" s="142">
        <f>305*1.15</f>
        <v>350.75</v>
      </c>
      <c r="E27" s="67"/>
      <c r="F27" s="47">
        <f t="shared" si="3"/>
        <v>0</v>
      </c>
    </row>
    <row r="28" spans="1:7">
      <c r="A28" s="137"/>
      <c r="B28" s="156"/>
      <c r="C28" s="140"/>
      <c r="D28" s="142"/>
      <c r="E28" s="67"/>
      <c r="F28" s="47"/>
    </row>
    <row r="29" spans="1:7" s="128" customFormat="1" ht="87.5">
      <c r="A29" s="137" t="s">
        <v>319</v>
      </c>
      <c r="B29" s="141" t="s">
        <v>839</v>
      </c>
      <c r="C29" s="140"/>
      <c r="D29" s="142"/>
      <c r="E29" s="136"/>
      <c r="F29" s="127"/>
      <c r="G29" s="157"/>
    </row>
    <row r="30" spans="1:7" s="128" customFormat="1" ht="62.5">
      <c r="A30" s="137" t="s">
        <v>0</v>
      </c>
      <c r="B30" s="141" t="s">
        <v>843</v>
      </c>
      <c r="C30" s="140" t="s">
        <v>2</v>
      </c>
      <c r="D30" s="142">
        <f>1760.7*1.15</f>
        <v>2024.8049999999998</v>
      </c>
      <c r="E30" s="136"/>
      <c r="F30" s="127">
        <f t="shared" ref="F30:F31" si="4">D30*E30</f>
        <v>0</v>
      </c>
      <c r="G30" s="157"/>
    </row>
    <row r="31" spans="1:7" s="128" customFormat="1" ht="62.5">
      <c r="A31" s="137" t="s">
        <v>1</v>
      </c>
      <c r="B31" s="141" t="s">
        <v>844</v>
      </c>
      <c r="C31" s="140" t="s">
        <v>2</v>
      </c>
      <c r="D31" s="142">
        <f>337*1.15</f>
        <v>387.54999999999995</v>
      </c>
      <c r="E31" s="136"/>
      <c r="F31" s="127">
        <f t="shared" si="4"/>
        <v>0</v>
      </c>
      <c r="G31" s="157"/>
    </row>
    <row r="32" spans="1:7" s="128" customFormat="1" ht="12.5">
      <c r="A32" s="137"/>
      <c r="B32" s="141"/>
      <c r="C32" s="140"/>
      <c r="D32" s="142"/>
      <c r="E32" s="136"/>
      <c r="F32" s="127"/>
      <c r="G32" s="157"/>
    </row>
    <row r="33" spans="1:9" s="128" customFormat="1" ht="190">
      <c r="A33" s="137" t="s">
        <v>324</v>
      </c>
      <c r="B33" s="141" t="s">
        <v>846</v>
      </c>
      <c r="G33" s="157"/>
    </row>
    <row r="34" spans="1:9" s="128" customFormat="1">
      <c r="A34" s="137"/>
      <c r="B34" s="141" t="s">
        <v>857</v>
      </c>
      <c r="C34" s="140" t="s">
        <v>468</v>
      </c>
      <c r="D34" s="142">
        <v>4905</v>
      </c>
      <c r="E34" s="136"/>
      <c r="F34" s="127">
        <f>D34*E34</f>
        <v>0</v>
      </c>
      <c r="G34" s="157"/>
    </row>
    <row r="35" spans="1:9" s="128" customFormat="1" ht="12.5">
      <c r="A35" s="137"/>
      <c r="B35" s="141"/>
      <c r="C35" s="140"/>
      <c r="D35" s="142"/>
      <c r="E35" s="136"/>
      <c r="F35" s="127"/>
      <c r="G35" s="157"/>
    </row>
    <row r="36" spans="1:9" s="128" customFormat="1" ht="12.5">
      <c r="A36" s="137" t="s">
        <v>325</v>
      </c>
      <c r="B36" s="141" t="s">
        <v>847</v>
      </c>
      <c r="C36" s="140"/>
      <c r="D36" s="142"/>
      <c r="E36" s="136"/>
      <c r="F36" s="127"/>
      <c r="G36" s="157"/>
    </row>
    <row r="37" spans="1:9" s="128" customFormat="1" ht="187.5">
      <c r="A37" s="137"/>
      <c r="B37" s="141" t="s">
        <v>848</v>
      </c>
      <c r="C37" s="140"/>
      <c r="D37" s="142"/>
      <c r="E37" s="136"/>
      <c r="F37" s="127"/>
      <c r="G37" s="157"/>
    </row>
    <row r="38" spans="1:9" s="128" customFormat="1">
      <c r="A38" s="137"/>
      <c r="B38" s="141" t="s">
        <v>849</v>
      </c>
      <c r="C38" s="140" t="s">
        <v>2</v>
      </c>
      <c r="D38" s="142">
        <v>50</v>
      </c>
      <c r="E38" s="136"/>
      <c r="F38" s="47">
        <f t="shared" ref="F38" si="5">D38*E38</f>
        <v>0</v>
      </c>
      <c r="G38" s="157"/>
    </row>
    <row r="39" spans="1:9" s="128" customFormat="1" ht="12.5">
      <c r="A39" s="137"/>
      <c r="B39" s="141"/>
      <c r="C39" s="140"/>
      <c r="D39" s="142"/>
      <c r="E39" s="136"/>
      <c r="F39" s="127"/>
      <c r="G39" s="157"/>
    </row>
    <row r="40" spans="1:9" s="128" customFormat="1" ht="12.5">
      <c r="A40" s="137"/>
      <c r="B40" s="141"/>
      <c r="C40" s="140"/>
      <c r="D40" s="142"/>
      <c r="E40" s="136"/>
      <c r="F40" s="127"/>
      <c r="G40" s="157"/>
    </row>
    <row r="41" spans="1:9">
      <c r="A41" s="62"/>
      <c r="B41" s="71"/>
      <c r="C41" s="45"/>
      <c r="D41" s="46"/>
      <c r="E41" s="47"/>
      <c r="F41" s="47"/>
    </row>
    <row r="42" spans="1:9">
      <c r="A42" s="63"/>
      <c r="B42" s="64" t="s">
        <v>316</v>
      </c>
      <c r="C42" s="65"/>
      <c r="D42" s="66"/>
      <c r="E42" s="67"/>
      <c r="F42" s="68"/>
    </row>
    <row r="43" spans="1:9">
      <c r="A43" s="63"/>
      <c r="B43" s="64"/>
      <c r="C43" s="65"/>
      <c r="D43" s="66"/>
      <c r="E43" s="67"/>
      <c r="F43" s="68"/>
    </row>
    <row r="44" spans="1:9" ht="112.5">
      <c r="A44" s="141" t="s">
        <v>326</v>
      </c>
      <c r="B44" s="141" t="s">
        <v>851</v>
      </c>
      <c r="C44" s="140"/>
      <c r="D44" s="66"/>
      <c r="E44" s="67"/>
      <c r="F44" s="68"/>
    </row>
    <row r="45" spans="1:9" ht="25">
      <c r="A45" s="141" t="s">
        <v>0</v>
      </c>
      <c r="B45" s="141" t="s">
        <v>852</v>
      </c>
      <c r="C45" s="140" t="s">
        <v>5</v>
      </c>
      <c r="D45" s="142">
        <v>10</v>
      </c>
      <c r="E45" s="67"/>
      <c r="F45" s="47">
        <f t="shared" ref="F45:F46" si="6">D45*E45</f>
        <v>0</v>
      </c>
      <c r="H45" s="123"/>
      <c r="I45" s="123"/>
    </row>
    <row r="46" spans="1:9" ht="37.5">
      <c r="A46" s="141" t="s">
        <v>1</v>
      </c>
      <c r="B46" s="141" t="s">
        <v>853</v>
      </c>
      <c r="C46" s="140" t="s">
        <v>5</v>
      </c>
      <c r="D46" s="142">
        <v>10</v>
      </c>
      <c r="E46" s="67"/>
      <c r="F46" s="47">
        <f t="shared" si="6"/>
        <v>0</v>
      </c>
      <c r="H46" s="123"/>
      <c r="I46" s="123"/>
    </row>
    <row r="47" spans="1:9">
      <c r="A47" s="42"/>
      <c r="B47" s="141"/>
      <c r="C47" s="65"/>
      <c r="D47" s="66"/>
      <c r="E47" s="67"/>
      <c r="F47" s="68"/>
    </row>
    <row r="48" spans="1:9" ht="348">
      <c r="A48" s="42" t="s">
        <v>328</v>
      </c>
      <c r="B48" s="42" t="s">
        <v>854</v>
      </c>
      <c r="C48" s="45"/>
      <c r="D48" s="46"/>
      <c r="E48" s="47"/>
      <c r="F48" s="47"/>
    </row>
    <row r="49" spans="1:9" ht="29">
      <c r="A49" s="62" t="s">
        <v>0</v>
      </c>
      <c r="B49" s="42" t="s">
        <v>318</v>
      </c>
      <c r="C49" s="45" t="s">
        <v>2</v>
      </c>
      <c r="D49" s="142">
        <f>D51+D52</f>
        <v>344.75</v>
      </c>
      <c r="E49" s="142"/>
      <c r="F49" s="142">
        <f>D49*E49</f>
        <v>0</v>
      </c>
      <c r="H49" s="123"/>
      <c r="I49" s="123"/>
    </row>
    <row r="50" spans="1:9">
      <c r="A50" s="62" t="s">
        <v>1</v>
      </c>
      <c r="B50" s="42" t="s">
        <v>317</v>
      </c>
      <c r="C50" s="45" t="s">
        <v>2</v>
      </c>
      <c r="D50" s="142">
        <f>D49</f>
        <v>344.75</v>
      </c>
      <c r="E50" s="142"/>
      <c r="F50" s="142">
        <f t="shared" ref="F50:F51" si="7">D50*E50</f>
        <v>0</v>
      </c>
      <c r="H50" s="123"/>
      <c r="I50" s="123"/>
    </row>
    <row r="51" spans="1:9" ht="58">
      <c r="A51" s="62" t="s">
        <v>3</v>
      </c>
      <c r="B51" s="42" t="s">
        <v>855</v>
      </c>
      <c r="C51" s="45" t="s">
        <v>2</v>
      </c>
      <c r="D51" s="142">
        <f>185*1.15</f>
        <v>212.74999999999997</v>
      </c>
      <c r="E51" s="142"/>
      <c r="F51" s="142">
        <f t="shared" si="7"/>
        <v>0</v>
      </c>
      <c r="H51" s="123"/>
      <c r="I51" s="123"/>
    </row>
    <row r="52" spans="1:9" ht="58">
      <c r="A52" s="62" t="s">
        <v>3</v>
      </c>
      <c r="B52" s="42" t="s">
        <v>856</v>
      </c>
      <c r="C52" s="45" t="s">
        <v>2</v>
      </c>
      <c r="D52" s="142">
        <f>120*1.1</f>
        <v>132</v>
      </c>
      <c r="E52" s="142"/>
      <c r="F52" s="142">
        <f t="shared" ref="F52:F53" si="8">D52*E52</f>
        <v>0</v>
      </c>
      <c r="H52" s="123"/>
      <c r="I52" s="123"/>
    </row>
    <row r="53" spans="1:9">
      <c r="A53" s="62" t="s">
        <v>4</v>
      </c>
      <c r="B53" s="42" t="s">
        <v>850</v>
      </c>
      <c r="C53" s="45" t="s">
        <v>2</v>
      </c>
      <c r="D53" s="142">
        <f>D51</f>
        <v>212.74999999999997</v>
      </c>
      <c r="E53" s="142"/>
      <c r="F53" s="142">
        <f t="shared" si="8"/>
        <v>0</v>
      </c>
      <c r="H53" s="123"/>
      <c r="I53" s="123"/>
    </row>
    <row r="54" spans="1:9">
      <c r="A54" s="62"/>
      <c r="B54" s="42"/>
      <c r="C54" s="45"/>
      <c r="D54" s="142"/>
      <c r="E54" s="142"/>
      <c r="F54" s="142"/>
      <c r="H54" s="123"/>
      <c r="I54" s="123"/>
    </row>
    <row r="55" spans="1:9" ht="174">
      <c r="A55" s="62" t="s">
        <v>329</v>
      </c>
      <c r="B55" s="42" t="s">
        <v>859</v>
      </c>
      <c r="C55" s="45"/>
      <c r="D55" s="142"/>
      <c r="E55" s="67"/>
      <c r="F55" s="47">
        <f>D55*E55</f>
        <v>0</v>
      </c>
    </row>
    <row r="56" spans="1:9">
      <c r="A56" s="62" t="s">
        <v>0</v>
      </c>
      <c r="B56" s="42" t="s">
        <v>860</v>
      </c>
      <c r="C56" s="45" t="s">
        <v>2</v>
      </c>
      <c r="D56" s="142">
        <f>11*2*2.4*1.1</f>
        <v>58.08</v>
      </c>
      <c r="E56" s="142"/>
      <c r="F56" s="47">
        <f>D56*E56</f>
        <v>0</v>
      </c>
      <c r="H56" s="123"/>
    </row>
    <row r="57" spans="1:9" ht="43.5">
      <c r="A57" s="62" t="s">
        <v>1</v>
      </c>
      <c r="B57" s="42" t="s">
        <v>861</v>
      </c>
      <c r="C57" s="45" t="s">
        <v>2</v>
      </c>
      <c r="D57" s="142">
        <f>7*2*1.1</f>
        <v>15.400000000000002</v>
      </c>
      <c r="E57" s="67"/>
      <c r="F57" s="47">
        <f>D57*E57</f>
        <v>0</v>
      </c>
      <c r="H57" s="123"/>
    </row>
    <row r="58" spans="1:9">
      <c r="A58" s="62"/>
      <c r="B58" s="42"/>
      <c r="C58" s="45"/>
      <c r="D58" s="142"/>
      <c r="E58" s="67"/>
      <c r="F58" s="47"/>
      <c r="H58" s="123"/>
    </row>
    <row r="59" spans="1:9" ht="43.5">
      <c r="A59" s="62"/>
      <c r="B59" s="159" t="s">
        <v>880</v>
      </c>
      <c r="C59" s="65"/>
      <c r="D59" s="142"/>
      <c r="E59" s="67"/>
      <c r="F59" s="47"/>
      <c r="H59" s="123"/>
    </row>
    <row r="60" spans="1:9" ht="58">
      <c r="A60" s="62" t="s">
        <v>330</v>
      </c>
      <c r="B60" s="160" t="s">
        <v>866</v>
      </c>
      <c r="D60" s="142"/>
    </row>
    <row r="61" spans="1:9" ht="188.5">
      <c r="A61" s="62"/>
      <c r="B61" s="160" t="s">
        <v>867</v>
      </c>
      <c r="D61" s="32"/>
    </row>
    <row r="62" spans="1:9" ht="72.5">
      <c r="A62" s="62"/>
      <c r="B62" s="160" t="s">
        <v>868</v>
      </c>
      <c r="C62" s="45"/>
      <c r="D62" s="32"/>
    </row>
    <row r="63" spans="1:9" ht="43.5">
      <c r="A63" s="62"/>
      <c r="B63" s="160" t="s">
        <v>869</v>
      </c>
      <c r="C63" s="45"/>
      <c r="D63" s="32"/>
    </row>
    <row r="64" spans="1:9">
      <c r="A64" s="62" t="s">
        <v>0</v>
      </c>
      <c r="B64" s="160" t="s">
        <v>870</v>
      </c>
      <c r="C64" s="45" t="s">
        <v>6</v>
      </c>
      <c r="D64" s="32">
        <v>135</v>
      </c>
      <c r="F64" s="47">
        <f>D64*E64</f>
        <v>0</v>
      </c>
    </row>
    <row r="65" spans="1:6">
      <c r="A65" s="62" t="s">
        <v>1</v>
      </c>
      <c r="B65" s="160" t="s">
        <v>871</v>
      </c>
      <c r="C65" s="45" t="s">
        <v>5</v>
      </c>
      <c r="D65" s="32">
        <v>26</v>
      </c>
      <c r="F65" s="47">
        <f>D65*E65</f>
        <v>0</v>
      </c>
    </row>
    <row r="66" spans="1:6" ht="58">
      <c r="A66" s="62" t="s">
        <v>3</v>
      </c>
      <c r="B66" s="160" t="s">
        <v>872</v>
      </c>
      <c r="C66" s="45" t="s">
        <v>5</v>
      </c>
      <c r="D66" s="32">
        <v>9</v>
      </c>
      <c r="F66" s="47">
        <f>D66*E66</f>
        <v>0</v>
      </c>
    </row>
    <row r="67" spans="1:6">
      <c r="A67" s="62"/>
      <c r="B67" s="160"/>
      <c r="C67" s="45"/>
      <c r="D67" s="32"/>
    </row>
    <row r="68" spans="1:6" ht="130.5">
      <c r="A68" s="62" t="s">
        <v>331</v>
      </c>
      <c r="B68" s="160" t="s">
        <v>873</v>
      </c>
      <c r="C68" s="45"/>
      <c r="D68" s="32"/>
    </row>
    <row r="69" spans="1:6" ht="130.5">
      <c r="A69" s="62"/>
      <c r="B69" s="160" t="s">
        <v>874</v>
      </c>
      <c r="C69" s="45"/>
      <c r="D69" s="32"/>
    </row>
    <row r="70" spans="1:6">
      <c r="A70" s="62"/>
      <c r="B70" s="160" t="s">
        <v>862</v>
      </c>
      <c r="C70" s="45"/>
      <c r="D70" s="32"/>
    </row>
    <row r="71" spans="1:6">
      <c r="A71" s="62"/>
      <c r="B71" s="160"/>
      <c r="C71" s="45" t="s">
        <v>6</v>
      </c>
      <c r="D71" s="32">
        <v>9</v>
      </c>
      <c r="F71" s="47">
        <f>D71*E71</f>
        <v>0</v>
      </c>
    </row>
    <row r="72" spans="1:6">
      <c r="A72" s="62"/>
      <c r="B72" s="160"/>
      <c r="C72" s="45"/>
      <c r="D72" s="32"/>
    </row>
    <row r="73" spans="1:6" ht="159.5">
      <c r="A73" s="62" t="s">
        <v>332</v>
      </c>
      <c r="B73" s="160" t="s">
        <v>875</v>
      </c>
      <c r="C73" s="45"/>
      <c r="D73" s="32"/>
    </row>
    <row r="74" spans="1:6" ht="159.5">
      <c r="A74" s="62"/>
      <c r="B74" s="160" t="s">
        <v>876</v>
      </c>
      <c r="C74" s="45"/>
      <c r="D74" s="32"/>
    </row>
    <row r="75" spans="1:6" ht="58">
      <c r="A75" s="62"/>
      <c r="B75" s="160" t="s">
        <v>877</v>
      </c>
      <c r="C75" s="45"/>
      <c r="D75" s="32"/>
    </row>
    <row r="76" spans="1:6" ht="29">
      <c r="A76" s="62"/>
      <c r="B76" s="160" t="s">
        <v>878</v>
      </c>
      <c r="C76" s="45"/>
      <c r="D76" s="32"/>
    </row>
    <row r="77" spans="1:6">
      <c r="A77" s="62"/>
      <c r="B77" s="160"/>
      <c r="C77" s="45" t="s">
        <v>7</v>
      </c>
      <c r="D77" s="32">
        <v>560</v>
      </c>
      <c r="F77" s="47">
        <f>D77*E77</f>
        <v>0</v>
      </c>
    </row>
    <row r="78" spans="1:6">
      <c r="A78" s="62"/>
      <c r="B78" s="160"/>
      <c r="C78" s="45"/>
      <c r="D78" s="32"/>
    </row>
    <row r="79" spans="1:6" ht="87">
      <c r="A79" s="62" t="s">
        <v>333</v>
      </c>
      <c r="B79" s="160" t="s">
        <v>879</v>
      </c>
      <c r="C79" s="45"/>
      <c r="D79" s="32"/>
    </row>
    <row r="80" spans="1:6" ht="29">
      <c r="A80" s="62" t="s">
        <v>0</v>
      </c>
      <c r="B80" s="160" t="s">
        <v>863</v>
      </c>
      <c r="C80" s="45" t="s">
        <v>2</v>
      </c>
      <c r="D80" s="32">
        <v>5</v>
      </c>
      <c r="F80" s="47">
        <f>D80*E80</f>
        <v>0</v>
      </c>
    </row>
    <row r="81" spans="1:8" ht="29">
      <c r="A81" s="62" t="s">
        <v>1</v>
      </c>
      <c r="B81" s="160" t="s">
        <v>864</v>
      </c>
      <c r="C81" s="45"/>
      <c r="D81" s="32"/>
    </row>
    <row r="82" spans="1:8">
      <c r="A82" s="62"/>
      <c r="B82" s="160" t="s">
        <v>865</v>
      </c>
      <c r="C82" s="45" t="s">
        <v>5</v>
      </c>
      <c r="D82" s="32">
        <v>2</v>
      </c>
      <c r="F82" s="47">
        <f>D82*E82</f>
        <v>0</v>
      </c>
    </row>
    <row r="83" spans="1:8">
      <c r="A83" s="62"/>
      <c r="B83" s="159" t="s">
        <v>858</v>
      </c>
      <c r="C83" s="65"/>
      <c r="D83" s="66"/>
      <c r="E83" s="67"/>
      <c r="F83" s="47"/>
      <c r="H83" s="123"/>
    </row>
    <row r="84" spans="1:8">
      <c r="A84" s="62"/>
      <c r="B84" s="159"/>
      <c r="C84" s="65"/>
      <c r="D84" s="66"/>
      <c r="E84" s="67"/>
      <c r="F84" s="47"/>
    </row>
    <row r="85" spans="1:8" ht="72.5">
      <c r="A85" s="62" t="s">
        <v>334</v>
      </c>
      <c r="B85" s="42" t="s">
        <v>323</v>
      </c>
      <c r="C85" s="45"/>
      <c r="D85" s="32"/>
      <c r="E85" s="67"/>
      <c r="F85" s="47">
        <f>D85*E85</f>
        <v>0</v>
      </c>
    </row>
    <row r="86" spans="1:8">
      <c r="A86" s="62" t="s">
        <v>0</v>
      </c>
      <c r="B86" s="42" t="s">
        <v>321</v>
      </c>
      <c r="C86" s="45" t="s">
        <v>6</v>
      </c>
      <c r="D86" s="32">
        <v>5</v>
      </c>
      <c r="E86" s="67"/>
      <c r="F86" s="47">
        <f t="shared" ref="F86:F87" si="9">D86*E86</f>
        <v>0</v>
      </c>
      <c r="H86" s="123"/>
    </row>
    <row r="87" spans="1:8">
      <c r="A87" s="62" t="s">
        <v>1</v>
      </c>
      <c r="B87" s="42" t="s">
        <v>322</v>
      </c>
      <c r="C87" s="45" t="s">
        <v>6</v>
      </c>
      <c r="D87" s="32">
        <v>10</v>
      </c>
      <c r="E87" s="67"/>
      <c r="F87" s="47">
        <f t="shared" si="9"/>
        <v>0</v>
      </c>
      <c r="H87" s="123"/>
    </row>
    <row r="88" spans="1:8">
      <c r="A88" s="62"/>
      <c r="B88" s="64"/>
      <c r="C88" s="45"/>
      <c r="D88" s="32"/>
      <c r="E88" s="67"/>
      <c r="F88" s="47">
        <f>D88*E88</f>
        <v>0</v>
      </c>
    </row>
    <row r="89" spans="1:8" ht="87">
      <c r="A89" s="62" t="s">
        <v>335</v>
      </c>
      <c r="B89" s="48" t="s">
        <v>408</v>
      </c>
      <c r="C89" s="45"/>
      <c r="D89" s="32"/>
      <c r="E89" s="76"/>
      <c r="F89" s="69"/>
    </row>
    <row r="90" spans="1:8">
      <c r="A90" s="62" t="s">
        <v>0</v>
      </c>
      <c r="B90" s="48" t="s">
        <v>394</v>
      </c>
      <c r="C90" s="45" t="s">
        <v>5</v>
      </c>
      <c r="D90" s="32">
        <v>24</v>
      </c>
      <c r="E90" s="76"/>
      <c r="F90" s="69">
        <f>D90*E90</f>
        <v>0</v>
      </c>
      <c r="H90" s="123"/>
    </row>
    <row r="91" spans="1:8">
      <c r="A91" s="62" t="s">
        <v>1</v>
      </c>
      <c r="B91" s="48" t="s">
        <v>407</v>
      </c>
      <c r="C91" s="45" t="s">
        <v>5</v>
      </c>
      <c r="D91" s="32">
        <v>24</v>
      </c>
      <c r="E91" s="76"/>
      <c r="F91" s="69">
        <f>D91*E91</f>
        <v>0</v>
      </c>
      <c r="H91" s="123"/>
    </row>
    <row r="92" spans="1:8">
      <c r="A92" s="62"/>
      <c r="B92" s="48"/>
      <c r="C92" s="45"/>
      <c r="D92" s="32"/>
      <c r="E92" s="76"/>
      <c r="F92" s="69"/>
    </row>
    <row r="93" spans="1:8" ht="29">
      <c r="A93" s="62" t="s">
        <v>336</v>
      </c>
      <c r="B93" s="48" t="s">
        <v>454</v>
      </c>
      <c r="C93" s="45"/>
      <c r="D93" s="32"/>
      <c r="E93" s="76"/>
      <c r="F93" s="69"/>
    </row>
    <row r="94" spans="1:8" ht="29">
      <c r="A94" s="62" t="s">
        <v>0</v>
      </c>
      <c r="B94" s="48" t="s">
        <v>452</v>
      </c>
      <c r="C94" s="45" t="s">
        <v>5</v>
      </c>
      <c r="D94" s="32">
        <v>20</v>
      </c>
      <c r="E94" s="76"/>
      <c r="F94" s="69">
        <f>D94*E94</f>
        <v>0</v>
      </c>
      <c r="H94" s="123"/>
    </row>
    <row r="95" spans="1:8" ht="29">
      <c r="A95" s="62" t="s">
        <v>1</v>
      </c>
      <c r="B95" s="48" t="s">
        <v>453</v>
      </c>
      <c r="C95" s="45" t="s">
        <v>5</v>
      </c>
      <c r="D95" s="32">
        <v>15</v>
      </c>
      <c r="E95" s="76"/>
      <c r="F95" s="69">
        <f>D95*E95</f>
        <v>0</v>
      </c>
      <c r="H95" s="123"/>
    </row>
    <row r="96" spans="1:8" ht="29">
      <c r="A96" s="62" t="s">
        <v>3</v>
      </c>
      <c r="B96" s="48" t="s">
        <v>409</v>
      </c>
      <c r="C96" s="45" t="s">
        <v>5</v>
      </c>
      <c r="D96" s="32">
        <v>3</v>
      </c>
      <c r="E96" s="76"/>
      <c r="F96" s="69">
        <f>D96*E96</f>
        <v>0</v>
      </c>
      <c r="H96" s="123"/>
    </row>
    <row r="97" spans="1:6">
      <c r="A97" s="62"/>
      <c r="B97" s="48"/>
      <c r="C97" s="45"/>
      <c r="D97" s="32"/>
      <c r="E97" s="76"/>
      <c r="F97" s="69"/>
    </row>
    <row r="98" spans="1:6" ht="15" thickBot="1">
      <c r="A98" s="62"/>
      <c r="B98" s="42"/>
      <c r="C98" s="45"/>
      <c r="D98" s="46"/>
      <c r="E98" s="47">
        <v>0</v>
      </c>
      <c r="F98" s="47"/>
    </row>
    <row r="99" spans="1:6" ht="15" thickBot="1">
      <c r="A99" s="62"/>
      <c r="B99" s="77" t="s">
        <v>450</v>
      </c>
      <c r="C99" s="78"/>
      <c r="D99" s="79"/>
      <c r="E99" s="79">
        <v>0</v>
      </c>
      <c r="F99" s="80">
        <f>SUM(F45:G98)</f>
        <v>0</v>
      </c>
    </row>
    <row r="100" spans="1:6">
      <c r="A100" s="62"/>
      <c r="B100" s="42"/>
      <c r="C100" s="45"/>
      <c r="D100" s="46"/>
      <c r="E100" s="47">
        <v>0</v>
      </c>
      <c r="F100" s="47"/>
    </row>
    <row r="101" spans="1:6">
      <c r="A101" s="62"/>
      <c r="B101" s="48"/>
      <c r="C101" s="45"/>
      <c r="D101" s="32"/>
    </row>
    <row r="102" spans="1:6">
      <c r="A102" s="62"/>
      <c r="B102" s="48"/>
      <c r="C102" s="45"/>
      <c r="D102" s="32"/>
    </row>
    <row r="103" spans="1:6">
      <c r="B103" s="48"/>
      <c r="C103" s="45"/>
      <c r="D103" s="32"/>
    </row>
    <row r="104" spans="1:6">
      <c r="B104" s="48"/>
      <c r="C104" s="45"/>
      <c r="D104" s="32"/>
    </row>
  </sheetData>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rowBreaks count="2" manualBreakCount="2">
    <brk id="11" max="16383" man="1"/>
    <brk id="45" max="5"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68D7F-8829-4D18-B874-578D75047D65}">
  <dimension ref="A1:G56"/>
  <sheetViews>
    <sheetView showZeros="0" view="pageBreakPreview" topLeftCell="A44" zoomScaleNormal="85" zoomScaleSheetLayoutView="100" zoomScalePageLayoutView="115" workbookViewId="0">
      <selection activeCell="L57" sqref="L57"/>
    </sheetView>
  </sheetViews>
  <sheetFormatPr defaultColWidth="9.1796875" defaultRowHeight="14.5"/>
  <cols>
    <col min="1" max="1" width="7" style="2" customWidth="1"/>
    <col min="2" max="2" width="36" style="4" customWidth="1"/>
    <col min="3" max="3" width="7.1796875" style="13" customWidth="1"/>
    <col min="4" max="4" width="9.26953125" style="5" customWidth="1"/>
    <col min="5" max="5" width="11.26953125" style="34" customWidth="1"/>
    <col min="6" max="6" width="14.7265625" style="3" customWidth="1"/>
    <col min="7" max="7" width="1.81640625" style="1" customWidth="1"/>
    <col min="8" max="16384" width="9.1796875" style="1"/>
  </cols>
  <sheetData>
    <row r="1" spans="1:7" customFormat="1" ht="20">
      <c r="A1" s="6" t="s">
        <v>140</v>
      </c>
      <c r="B1" s="6" t="s">
        <v>141</v>
      </c>
      <c r="C1" s="6" t="s">
        <v>145</v>
      </c>
      <c r="D1" s="19" t="s">
        <v>142</v>
      </c>
      <c r="E1" s="43" t="s">
        <v>143</v>
      </c>
      <c r="F1" s="7" t="s">
        <v>144</v>
      </c>
      <c r="G1" s="1"/>
    </row>
    <row r="2" spans="1:7">
      <c r="A2" s="8"/>
      <c r="B2" s="8"/>
      <c r="C2" s="15"/>
      <c r="D2" s="11"/>
      <c r="E2" s="11"/>
      <c r="F2" s="11"/>
      <c r="G2" s="16"/>
    </row>
    <row r="3" spans="1:7" ht="58">
      <c r="A3" s="8"/>
      <c r="B3" s="21" t="s">
        <v>226</v>
      </c>
      <c r="C3" s="15"/>
      <c r="D3" s="11"/>
      <c r="E3" s="11"/>
      <c r="F3" s="11"/>
    </row>
    <row r="4" spans="1:7">
      <c r="A4" s="22"/>
      <c r="B4" s="23"/>
      <c r="C4" s="14"/>
      <c r="D4" s="25"/>
      <c r="E4" s="25">
        <v>0</v>
      </c>
      <c r="F4" s="25"/>
    </row>
    <row r="5" spans="1:7">
      <c r="A5" s="26" t="s">
        <v>207</v>
      </c>
      <c r="B5" s="27" t="s">
        <v>233</v>
      </c>
      <c r="C5" s="14"/>
      <c r="D5" s="25"/>
      <c r="E5" s="25"/>
      <c r="F5" s="25"/>
    </row>
    <row r="6" spans="1:7">
      <c r="D6" s="34"/>
      <c r="F6" s="34"/>
    </row>
    <row r="7" spans="1:7" ht="194.25" customHeight="1">
      <c r="A7" s="22" t="s">
        <v>209</v>
      </c>
      <c r="B7" s="23" t="s">
        <v>640</v>
      </c>
      <c r="C7"/>
      <c r="D7" s="33"/>
      <c r="E7" s="33"/>
      <c r="F7" s="33"/>
    </row>
    <row r="8" spans="1:7">
      <c r="A8" s="22" t="s">
        <v>0</v>
      </c>
      <c r="B8" s="23" t="s">
        <v>474</v>
      </c>
      <c r="C8" t="s">
        <v>2</v>
      </c>
      <c r="D8" s="33">
        <f>D17</f>
        <v>501.55500000000001</v>
      </c>
      <c r="E8" s="33"/>
      <c r="F8" s="33">
        <f>D8*E8</f>
        <v>0</v>
      </c>
    </row>
    <row r="9" spans="1:7">
      <c r="A9" s="22" t="s">
        <v>1</v>
      </c>
      <c r="B9" s="23" t="s">
        <v>240</v>
      </c>
      <c r="C9" t="s">
        <v>9</v>
      </c>
      <c r="D9" s="33">
        <v>5</v>
      </c>
      <c r="E9" s="33"/>
      <c r="F9" s="33">
        <f>D9*E9</f>
        <v>0</v>
      </c>
    </row>
    <row r="10" spans="1:7" ht="29">
      <c r="A10" s="22" t="s">
        <v>3</v>
      </c>
      <c r="B10" s="23" t="s">
        <v>241</v>
      </c>
      <c r="C10" t="s">
        <v>7</v>
      </c>
      <c r="D10" s="33">
        <v>2500</v>
      </c>
      <c r="E10" s="33"/>
      <c r="F10" s="33">
        <f>D10*E10</f>
        <v>0</v>
      </c>
    </row>
    <row r="11" spans="1:7" ht="43.5">
      <c r="A11" s="22" t="s">
        <v>4</v>
      </c>
      <c r="B11" s="23" t="s">
        <v>641</v>
      </c>
      <c r="C11" t="s">
        <v>2</v>
      </c>
      <c r="D11" s="33">
        <v>15</v>
      </c>
      <c r="E11" s="33"/>
      <c r="F11" s="33">
        <f>D11*E11</f>
        <v>0</v>
      </c>
    </row>
    <row r="12" spans="1:7">
      <c r="A12" s="22"/>
      <c r="B12" s="23"/>
      <c r="C12"/>
      <c r="D12" s="33"/>
      <c r="E12" s="33"/>
      <c r="F12" s="33"/>
    </row>
    <row r="13" spans="1:7" ht="240.75" customHeight="1">
      <c r="A13" s="22" t="s">
        <v>216</v>
      </c>
      <c r="B13" s="23" t="s">
        <v>475</v>
      </c>
      <c r="C13"/>
      <c r="D13" s="33"/>
      <c r="E13" s="33"/>
      <c r="F13" s="33"/>
    </row>
    <row r="14" spans="1:7">
      <c r="A14" s="22"/>
      <c r="B14" s="121" t="s">
        <v>302</v>
      </c>
      <c r="C14" t="s">
        <v>2</v>
      </c>
      <c r="D14" s="25">
        <f>365*1.1</f>
        <v>401.50000000000006</v>
      </c>
      <c r="E14" s="33"/>
      <c r="F14" s="33">
        <f>D14*E14</f>
        <v>0</v>
      </c>
    </row>
    <row r="15" spans="1:7">
      <c r="A15" s="22"/>
      <c r="B15" s="23"/>
      <c r="C15"/>
      <c r="D15" s="33"/>
      <c r="E15" s="33"/>
      <c r="F15" s="33"/>
    </row>
    <row r="16" spans="1:7" ht="58">
      <c r="A16" s="22" t="s">
        <v>311</v>
      </c>
      <c r="B16" s="23" t="s">
        <v>242</v>
      </c>
      <c r="C16"/>
      <c r="D16" s="33"/>
      <c r="E16" s="33"/>
      <c r="F16" s="33"/>
    </row>
    <row r="17" spans="1:7">
      <c r="A17" s="22"/>
      <c r="B17" s="23" t="s">
        <v>476</v>
      </c>
      <c r="C17" t="s">
        <v>2</v>
      </c>
      <c r="D17" s="25">
        <f>365*1.17*1.1+D29+15</f>
        <v>501.55500000000001</v>
      </c>
      <c r="E17" s="33"/>
      <c r="F17" s="33">
        <f>D17*E17</f>
        <v>0</v>
      </c>
    </row>
    <row r="18" spans="1:7">
      <c r="A18" s="22"/>
      <c r="B18" s="23"/>
      <c r="C18"/>
      <c r="D18" s="33"/>
      <c r="E18" s="33"/>
      <c r="F18" s="33"/>
    </row>
    <row r="19" spans="1:7" ht="101.5">
      <c r="A19" s="22" t="s">
        <v>312</v>
      </c>
      <c r="B19" s="23" t="s">
        <v>455</v>
      </c>
      <c r="C19"/>
      <c r="D19" s="33"/>
      <c r="E19" s="33"/>
      <c r="F19" s="33"/>
    </row>
    <row r="20" spans="1:7">
      <c r="A20" s="22"/>
      <c r="B20" s="23"/>
      <c r="C20" t="s">
        <v>2</v>
      </c>
      <c r="D20" s="33">
        <f>D17+D29</f>
        <v>518.35500000000002</v>
      </c>
      <c r="E20" s="33"/>
      <c r="F20" s="33">
        <f>D20*E20</f>
        <v>0</v>
      </c>
    </row>
    <row r="21" spans="1:7">
      <c r="A21" s="22"/>
      <c r="B21" s="23"/>
      <c r="C21"/>
      <c r="D21" s="33"/>
      <c r="E21" s="33"/>
      <c r="F21" s="33"/>
    </row>
    <row r="22" spans="1:7" ht="69">
      <c r="A22" s="22" t="s">
        <v>313</v>
      </c>
      <c r="B22" s="8" t="s">
        <v>411</v>
      </c>
      <c r="C22" s="36"/>
      <c r="D22" s="81"/>
      <c r="E22" s="9"/>
      <c r="F22" s="120"/>
      <c r="G22" s="3"/>
    </row>
    <row r="23" spans="1:7">
      <c r="A23" s="8" t="s">
        <v>0</v>
      </c>
      <c r="B23" s="8" t="s">
        <v>412</v>
      </c>
      <c r="C23" s="36" t="s">
        <v>413</v>
      </c>
      <c r="D23" s="81">
        <f>D20</f>
        <v>518.35500000000002</v>
      </c>
      <c r="E23" s="9"/>
      <c r="F23" s="9">
        <f t="shared" ref="F23:F29" si="0">E23*D23</f>
        <v>0</v>
      </c>
      <c r="G23" s="3"/>
    </row>
    <row r="24" spans="1:7" ht="23">
      <c r="A24" s="8" t="s">
        <v>1</v>
      </c>
      <c r="B24" s="8" t="s">
        <v>414</v>
      </c>
      <c r="C24" s="36" t="s">
        <v>6</v>
      </c>
      <c r="D24" s="81">
        <f>(25.3+30.86)*1.1</f>
        <v>61.776000000000003</v>
      </c>
      <c r="E24" s="9"/>
      <c r="F24" s="9">
        <f t="shared" si="0"/>
        <v>0</v>
      </c>
      <c r="G24" s="3"/>
    </row>
    <row r="25" spans="1:7">
      <c r="A25" s="8" t="s">
        <v>3</v>
      </c>
      <c r="B25" s="8" t="s">
        <v>415</v>
      </c>
      <c r="C25" s="36" t="s">
        <v>5</v>
      </c>
      <c r="D25" s="81">
        <f>D23*2</f>
        <v>1036.71</v>
      </c>
      <c r="E25" s="9"/>
      <c r="F25" s="9">
        <f t="shared" si="0"/>
        <v>0</v>
      </c>
      <c r="G25" s="3"/>
    </row>
    <row r="26" spans="1:7" ht="23">
      <c r="A26" s="8" t="s">
        <v>4</v>
      </c>
      <c r="B26" s="8" t="s">
        <v>416</v>
      </c>
      <c r="C26" s="36" t="s">
        <v>6</v>
      </c>
      <c r="D26" s="81">
        <f>(21.3+18.2)*1.2*1.1</f>
        <v>52.14</v>
      </c>
      <c r="E26" s="9"/>
      <c r="F26" s="9">
        <f t="shared" si="0"/>
        <v>0</v>
      </c>
      <c r="G26" s="3"/>
    </row>
    <row r="27" spans="1:7">
      <c r="A27" s="8" t="s">
        <v>184</v>
      </c>
      <c r="B27" s="8" t="s">
        <v>417</v>
      </c>
      <c r="C27" s="36" t="s">
        <v>6</v>
      </c>
      <c r="D27" s="81">
        <f>(28+7)*1.1</f>
        <v>38.5</v>
      </c>
      <c r="E27" s="9"/>
      <c r="F27" s="9">
        <f t="shared" si="0"/>
        <v>0</v>
      </c>
      <c r="G27" s="3"/>
    </row>
    <row r="28" spans="1:7">
      <c r="A28" s="8" t="s">
        <v>185</v>
      </c>
      <c r="B28" s="8" t="s">
        <v>418</v>
      </c>
      <c r="C28" s="36" t="s">
        <v>5</v>
      </c>
      <c r="D28" s="81">
        <f>D27*4</f>
        <v>154</v>
      </c>
      <c r="E28" s="9"/>
      <c r="F28" s="9">
        <f t="shared" si="0"/>
        <v>0</v>
      </c>
      <c r="G28" s="3"/>
    </row>
    <row r="29" spans="1:7" ht="34.5">
      <c r="A29" s="8"/>
      <c r="B29" s="8" t="s">
        <v>635</v>
      </c>
      <c r="C29" s="36" t="s">
        <v>413</v>
      </c>
      <c r="D29" s="81">
        <f>7*2*1.2</f>
        <v>16.8</v>
      </c>
      <c r="E29" s="9"/>
      <c r="F29" s="9">
        <f t="shared" si="0"/>
        <v>0</v>
      </c>
      <c r="G29" s="3"/>
    </row>
    <row r="30" spans="1:7">
      <c r="A30" s="22"/>
      <c r="B30" s="23"/>
      <c r="C30"/>
      <c r="D30" s="33"/>
      <c r="E30" s="33"/>
      <c r="F30" s="33"/>
    </row>
    <row r="31" spans="1:7" ht="159.5">
      <c r="A31" s="22" t="s">
        <v>314</v>
      </c>
      <c r="B31" s="23" t="s">
        <v>425</v>
      </c>
      <c r="C31"/>
      <c r="D31" s="33"/>
      <c r="E31" s="33"/>
      <c r="F31" s="33"/>
    </row>
    <row r="32" spans="1:7">
      <c r="A32" s="22" t="s">
        <v>0</v>
      </c>
      <c r="B32" s="23" t="s">
        <v>419</v>
      </c>
      <c r="C32" t="s">
        <v>6</v>
      </c>
      <c r="D32" s="33">
        <f>(7.06+8.1*2)*1.1</f>
        <v>25.585999999999999</v>
      </c>
      <c r="E32" s="33"/>
      <c r="F32" s="33">
        <f t="shared" ref="F32:F42" si="1">D32*E32</f>
        <v>0</v>
      </c>
    </row>
    <row r="33" spans="1:6" ht="29">
      <c r="A33" s="22" t="s">
        <v>1</v>
      </c>
      <c r="B33" s="23" t="s">
        <v>634</v>
      </c>
      <c r="C33" t="s">
        <v>6</v>
      </c>
      <c r="D33" s="33">
        <f>(8.5*2)*1.2</f>
        <v>20.399999999999999</v>
      </c>
      <c r="E33" s="33"/>
      <c r="F33" s="33">
        <f t="shared" si="1"/>
        <v>0</v>
      </c>
    </row>
    <row r="34" spans="1:6">
      <c r="A34" s="22"/>
      <c r="B34" s="23" t="s">
        <v>636</v>
      </c>
      <c r="C34" t="s">
        <v>6</v>
      </c>
      <c r="D34" s="33">
        <f>(25*2+17+15)*1.2</f>
        <v>98.399999999999991</v>
      </c>
      <c r="F34" s="33">
        <f t="shared" si="1"/>
        <v>0</v>
      </c>
    </row>
    <row r="35" spans="1:6">
      <c r="A35" s="22" t="s">
        <v>3</v>
      </c>
      <c r="B35" s="4" t="s">
        <v>424</v>
      </c>
      <c r="C35" t="s">
        <v>6</v>
      </c>
      <c r="D35" s="5">
        <f>(3*4+4*2+2*4+1.5*3)*1.2</f>
        <v>39</v>
      </c>
      <c r="F35" s="33">
        <f t="shared" si="1"/>
        <v>0</v>
      </c>
    </row>
    <row r="36" spans="1:6">
      <c r="A36" s="22"/>
      <c r="B36" s="4" t="s">
        <v>638</v>
      </c>
      <c r="C36" t="s">
        <v>6</v>
      </c>
      <c r="D36" s="5">
        <f>(26+7.5)*1.1</f>
        <v>36.85</v>
      </c>
      <c r="F36" s="33">
        <f t="shared" si="1"/>
        <v>0</v>
      </c>
    </row>
    <row r="37" spans="1:6">
      <c r="A37" s="22" t="s">
        <v>4</v>
      </c>
      <c r="B37" s="23" t="s">
        <v>420</v>
      </c>
      <c r="C37" t="s">
        <v>6</v>
      </c>
      <c r="D37" s="33">
        <f>8.6*2*1.1</f>
        <v>18.920000000000002</v>
      </c>
      <c r="E37" s="33"/>
      <c r="F37" s="33">
        <f t="shared" si="1"/>
        <v>0</v>
      </c>
    </row>
    <row r="38" spans="1:6">
      <c r="A38" s="22" t="s">
        <v>184</v>
      </c>
      <c r="B38" s="23" t="s">
        <v>421</v>
      </c>
      <c r="C38" t="s">
        <v>6</v>
      </c>
      <c r="D38" s="33">
        <f>D37</f>
        <v>18.920000000000002</v>
      </c>
      <c r="E38" s="33"/>
      <c r="F38" s="33">
        <f t="shared" si="1"/>
        <v>0</v>
      </c>
    </row>
    <row r="39" spans="1:6" ht="29">
      <c r="A39" s="22" t="s">
        <v>185</v>
      </c>
      <c r="B39" s="23" t="s">
        <v>637</v>
      </c>
      <c r="C39" t="s">
        <v>2</v>
      </c>
      <c r="D39" s="33">
        <f>32*1.25</f>
        <v>40</v>
      </c>
      <c r="E39" s="33"/>
      <c r="F39" s="33">
        <f t="shared" si="1"/>
        <v>0</v>
      </c>
    </row>
    <row r="40" spans="1:6" ht="43.5">
      <c r="A40" s="22" t="s">
        <v>185</v>
      </c>
      <c r="B40" s="23" t="s">
        <v>639</v>
      </c>
      <c r="C40" t="s">
        <v>2</v>
      </c>
      <c r="D40" s="33">
        <v>15</v>
      </c>
      <c r="E40" s="33"/>
      <c r="F40" s="33">
        <f t="shared" si="1"/>
        <v>0</v>
      </c>
    </row>
    <row r="41" spans="1:6" ht="43.5">
      <c r="A41" s="22" t="s">
        <v>186</v>
      </c>
      <c r="B41" s="23" t="s">
        <v>633</v>
      </c>
      <c r="C41" t="s">
        <v>6</v>
      </c>
      <c r="D41" s="33">
        <f>(31*2+26*3)*1.1</f>
        <v>154</v>
      </c>
      <c r="E41" s="33"/>
      <c r="F41" s="33">
        <f t="shared" si="1"/>
        <v>0</v>
      </c>
    </row>
    <row r="42" spans="1:6">
      <c r="A42" s="22" t="s">
        <v>197</v>
      </c>
      <c r="B42" s="23" t="s">
        <v>426</v>
      </c>
      <c r="C42" t="s">
        <v>2</v>
      </c>
      <c r="D42" s="33">
        <f>(D32+D33*1.75+D34*0.5+D35*0.5+D36*0.3+D37*0.75+D38*0.75+D39)*1.2</f>
        <v>251.30519999999999</v>
      </c>
      <c r="E42" s="33"/>
      <c r="F42" s="33">
        <f t="shared" si="1"/>
        <v>0</v>
      </c>
    </row>
    <row r="43" spans="1:6">
      <c r="A43" s="22"/>
      <c r="B43" s="23"/>
      <c r="C43"/>
      <c r="D43" s="33"/>
      <c r="E43" s="33"/>
      <c r="F43" s="33"/>
    </row>
    <row r="44" spans="1:6" ht="116">
      <c r="A44" s="22" t="s">
        <v>315</v>
      </c>
      <c r="B44" s="23" t="s">
        <v>673</v>
      </c>
      <c r="C44"/>
      <c r="D44" s="33"/>
      <c r="E44" s="33"/>
      <c r="F44" s="33"/>
    </row>
    <row r="45" spans="1:6">
      <c r="A45" s="22" t="s">
        <v>0</v>
      </c>
      <c r="B45" s="23" t="s">
        <v>422</v>
      </c>
      <c r="C45" t="s">
        <v>6</v>
      </c>
      <c r="D45" s="81">
        <f>(25.3+30.86-13)*1.1</f>
        <v>47.475999999999999</v>
      </c>
      <c r="E45" s="33"/>
      <c r="F45" s="33">
        <f>D45*E45</f>
        <v>0</v>
      </c>
    </row>
    <row r="46" spans="1:6" ht="29">
      <c r="A46" s="22" t="s">
        <v>1</v>
      </c>
      <c r="B46" s="23" t="s">
        <v>423</v>
      </c>
      <c r="C46" t="s">
        <v>6</v>
      </c>
      <c r="D46" s="66">
        <f>D45</f>
        <v>47.475999999999999</v>
      </c>
      <c r="E46" s="33"/>
      <c r="F46" s="33">
        <f>D46*E46</f>
        <v>0</v>
      </c>
    </row>
    <row r="47" spans="1:6">
      <c r="A47" s="22"/>
      <c r="B47" s="23"/>
      <c r="C47"/>
      <c r="D47" s="66"/>
      <c r="E47" s="33"/>
      <c r="F47" s="33"/>
    </row>
    <row r="48" spans="1:6" ht="87">
      <c r="A48" s="23" t="s">
        <v>337</v>
      </c>
      <c r="B48" s="23" t="s">
        <v>477</v>
      </c>
      <c r="C48"/>
      <c r="D48" s="33"/>
      <c r="E48" s="33"/>
      <c r="F48" s="33"/>
    </row>
    <row r="49" spans="1:6" ht="43.5">
      <c r="A49" s="22" t="s">
        <v>0</v>
      </c>
      <c r="B49" s="23" t="s">
        <v>632</v>
      </c>
      <c r="C49" t="s">
        <v>5</v>
      </c>
      <c r="D49" s="33">
        <v>2</v>
      </c>
      <c r="E49" s="33"/>
      <c r="F49" s="33">
        <f>D49*E49</f>
        <v>0</v>
      </c>
    </row>
    <row r="50" spans="1:6" ht="58">
      <c r="A50" s="22" t="s">
        <v>1</v>
      </c>
      <c r="B50" s="23" t="s">
        <v>631</v>
      </c>
      <c r="C50" t="s">
        <v>5</v>
      </c>
      <c r="D50" s="33">
        <v>4</v>
      </c>
      <c r="E50" s="33"/>
      <c r="F50" s="33">
        <f>D50*E50</f>
        <v>0</v>
      </c>
    </row>
    <row r="51" spans="1:6" ht="101.5">
      <c r="A51" s="22" t="s">
        <v>3</v>
      </c>
      <c r="B51" s="23" t="s">
        <v>630</v>
      </c>
      <c r="C51" t="s">
        <v>5</v>
      </c>
      <c r="D51" s="33">
        <v>1</v>
      </c>
      <c r="E51" s="33"/>
      <c r="F51" s="33">
        <f>D51*E51</f>
        <v>0</v>
      </c>
    </row>
    <row r="52" spans="1:6">
      <c r="A52" s="22"/>
      <c r="B52" s="23"/>
      <c r="C52"/>
      <c r="D52" s="33"/>
      <c r="E52" s="33"/>
      <c r="F52" s="33"/>
    </row>
    <row r="53" spans="1:6" ht="15" thickBot="1"/>
    <row r="54" spans="1:6" ht="15" thickBot="1">
      <c r="A54" s="22"/>
      <c r="B54" s="28" t="s">
        <v>451</v>
      </c>
      <c r="C54" s="29"/>
      <c r="D54" s="30"/>
      <c r="E54" s="30">
        <v>0</v>
      </c>
      <c r="F54" s="30">
        <f>SUM(F6:F52)</f>
        <v>0</v>
      </c>
    </row>
    <row r="55" spans="1:6">
      <c r="A55" s="22"/>
      <c r="B55" s="23"/>
      <c r="C55" s="14"/>
      <c r="D55" s="25"/>
      <c r="E55" s="25">
        <v>0</v>
      </c>
      <c r="F55" s="25"/>
    </row>
    <row r="56" spans="1:6">
      <c r="A56" s="8"/>
      <c r="B56" s="1"/>
      <c r="C56" s="15"/>
      <c r="D56" s="11"/>
      <c r="E56" s="11">
        <v>0</v>
      </c>
      <c r="F56" s="11"/>
    </row>
  </sheetData>
  <conditionalFormatting sqref="F7:F21 F30:F52">
    <cfRule type="cellIs" dxfId="53" priority="1" operator="equal">
      <formula>0</formula>
    </cfRule>
  </conditionalFormatting>
  <pageMargins left="0.70866141732283472" right="0.70866141732283472" top="0.74803149606299213" bottom="0.74803149606299213" header="0.31496062992125984" footer="0.31496062992125984"/>
  <pageSetup paperSize="9" fitToHeight="0" orientation="portrait" r:id="rId1"/>
  <headerFooter>
    <oddHeader xml:space="preserve">&amp;L&amp;G&amp;CSTUDIO KUŠAN d.o.o. -Ilica 56,10000 Zagreb,
tel/fax: 385-(0)1-4846845, e-mail:studio-kusan@studio-kusan.hr
</oddHeader>
    <oddFooter>&amp;C&amp;9Suvlasnici zgrade, Masarykova 10, 10000 Zagreb – Projekt obnove zgrade za cjelovitu obnove zgrade Masarykova 10, Zagreb, k.č. 2208 k.o. Centar -Broj T.D.:SK 357/23  - Troškovnik GO radova - Strana:  &amp;P   /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25</vt:i4>
      </vt:variant>
      <vt:variant>
        <vt:lpstr>Imenovani rasponi</vt:lpstr>
      </vt:variant>
      <vt:variant>
        <vt:i4>25</vt:i4>
      </vt:variant>
    </vt:vector>
  </HeadingPairs>
  <TitlesOfParts>
    <vt:vector size="50" baseType="lpstr">
      <vt:lpstr>NASLOV, REKAP SVE</vt:lpstr>
      <vt:lpstr>OPCI UVJETI</vt:lpstr>
      <vt:lpstr>REKAPITULACIJA GO</vt:lpstr>
      <vt:lpstr>1PRIPREMA</vt:lpstr>
      <vt:lpstr>2RUSENJA</vt:lpstr>
      <vt:lpstr>3restauratorski</vt:lpstr>
      <vt:lpstr>4SANACIJE</vt:lpstr>
      <vt:lpstr>5ZIDARSKI</vt:lpstr>
      <vt:lpstr>6KROV</vt:lpstr>
      <vt:lpstr>7LIMARSKI</vt:lpstr>
      <vt:lpstr>8STOLARSKI</vt:lpstr>
      <vt:lpstr>9BRAVARSKI</vt:lpstr>
      <vt:lpstr>10KERAMIČARSKI</vt:lpstr>
      <vt:lpstr>11PARKETARSKI</vt:lpstr>
      <vt:lpstr>12LICILACKI</vt:lpstr>
      <vt:lpstr>13PROCELJE</vt:lpstr>
      <vt:lpstr>2-KONSTRUKCIJA REKAPITULACIJA</vt:lpstr>
      <vt:lpstr>2.OPĆI UVJETI</vt:lpstr>
      <vt:lpstr>2. KONSTRUKCIJA</vt:lpstr>
      <vt:lpstr>3.ELEKTROTEHNIKA</vt:lpstr>
      <vt:lpstr>4_strojarski</vt:lpstr>
      <vt:lpstr>ViO_Naslovnica</vt:lpstr>
      <vt:lpstr>5. Vodovod i odvodnja</vt:lpstr>
      <vt:lpstr>6.Opći uvjeti</vt:lpstr>
      <vt:lpstr>6.Troškovnik</vt:lpstr>
      <vt:lpstr>ViO_Naslovnica!_Hlk83023284</vt:lpstr>
      <vt:lpstr>'10KERAMIČARSKI'!Ispis_naslova</vt:lpstr>
      <vt:lpstr>'11PARKETARSKI'!Ispis_naslova</vt:lpstr>
      <vt:lpstr>'12LICILACKI'!Ispis_naslova</vt:lpstr>
      <vt:lpstr>'13PROCELJE'!Ispis_naslova</vt:lpstr>
      <vt:lpstr>'1PRIPREMA'!Ispis_naslova</vt:lpstr>
      <vt:lpstr>'2. KONSTRUKCIJA'!Ispis_naslova</vt:lpstr>
      <vt:lpstr>'2RUSENJA'!Ispis_naslova</vt:lpstr>
      <vt:lpstr>'3.ELEKTROTEHNIKA'!Ispis_naslova</vt:lpstr>
      <vt:lpstr>'3restauratorski'!Ispis_naslova</vt:lpstr>
      <vt:lpstr>'4_strojarski'!Ispis_naslova</vt:lpstr>
      <vt:lpstr>'4SANACIJE'!Ispis_naslova</vt:lpstr>
      <vt:lpstr>'5. Vodovod i odvodnja'!Ispis_naslova</vt:lpstr>
      <vt:lpstr>'5ZIDARSKI'!Ispis_naslova</vt:lpstr>
      <vt:lpstr>'6.Troškovnik'!Ispis_naslova</vt:lpstr>
      <vt:lpstr>'6KROV'!Ispis_naslova</vt:lpstr>
      <vt:lpstr>'7LIMARSKI'!Ispis_naslova</vt:lpstr>
      <vt:lpstr>'8STOLARSKI'!Ispis_naslova</vt:lpstr>
      <vt:lpstr>'9BRAVARSKI'!Ispis_naslova</vt:lpstr>
      <vt:lpstr>'2.OPĆI UVJETI'!Podrucje_ispisa</vt:lpstr>
      <vt:lpstr>'2-KONSTRUKCIJA REKAPITULACIJA'!Podrucje_ispisa</vt:lpstr>
      <vt:lpstr>'4_strojarski'!Podrucje_ispisa</vt:lpstr>
      <vt:lpstr>'6.Opći uvjeti'!Podrucje_ispisa</vt:lpstr>
      <vt:lpstr>'6.Troškovnik'!Podrucje_ispisa</vt:lpstr>
      <vt:lpstr>ViO_Naslovnica!Podrucje_ispisa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studio kušan</dc:creator>
  <cp:lastModifiedBy>TOMISLAV KUŠAN</cp:lastModifiedBy>
  <cp:lastPrinted>2023-10-30T00:51:19Z</cp:lastPrinted>
  <dcterms:created xsi:type="dcterms:W3CDTF">2011-06-09T21:02:13Z</dcterms:created>
  <dcterms:modified xsi:type="dcterms:W3CDTF">2023-11-08T17:38:36Z</dcterms:modified>
</cp:coreProperties>
</file>